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14235" windowHeight="7680"/>
  </bookViews>
  <sheets>
    <sheet name="5" sheetId="3" r:id="rId1"/>
  </sheets>
  <definedNames>
    <definedName name="_xlnm.Print_Titles" localSheetId="0">'5'!$9:$10</definedName>
    <definedName name="_xlnm.Print_Area" localSheetId="0">'5'!$A$1:$Q$39</definedName>
  </definedNames>
  <calcPr calcId="145621"/>
</workbook>
</file>

<file path=xl/calcChain.xml><?xml version="1.0" encoding="utf-8"?>
<calcChain xmlns="http://schemas.openxmlformats.org/spreadsheetml/2006/main">
  <c r="O39" i="3" l="1"/>
  <c r="N39" i="3"/>
  <c r="K19" i="3"/>
  <c r="J19" i="3"/>
  <c r="I19" i="3"/>
  <c r="J27" i="3"/>
  <c r="I27" i="3"/>
  <c r="K23" i="3"/>
  <c r="K22" i="3"/>
  <c r="K15" i="3"/>
  <c r="K14" i="3"/>
  <c r="J34" i="3"/>
  <c r="I34" i="3"/>
  <c r="J33" i="3"/>
  <c r="I33" i="3"/>
  <c r="K32" i="3"/>
  <c r="J32" i="3"/>
  <c r="I32" i="3"/>
  <c r="K31" i="3"/>
  <c r="J31" i="3"/>
  <c r="I31" i="3"/>
  <c r="K30" i="3"/>
  <c r="K27" i="3"/>
  <c r="K26" i="3"/>
  <c r="J26" i="3"/>
  <c r="I26" i="3"/>
  <c r="J23" i="3"/>
  <c r="I23" i="3"/>
  <c r="J22" i="3"/>
  <c r="I22" i="3"/>
  <c r="K21" i="3"/>
  <c r="J21" i="3"/>
  <c r="I21" i="3"/>
  <c r="K17" i="3"/>
  <c r="J17" i="3"/>
  <c r="I17" i="3"/>
  <c r="J15" i="3"/>
  <c r="I15" i="3"/>
  <c r="J14" i="3"/>
  <c r="I14" i="3"/>
  <c r="K13" i="3"/>
  <c r="J13" i="3"/>
  <c r="I13" i="3"/>
  <c r="K12" i="3"/>
  <c r="J12" i="3"/>
  <c r="I12" i="3"/>
  <c r="O37" i="3" l="1"/>
  <c r="N37" i="3"/>
  <c r="Q39" i="3" l="1"/>
  <c r="H36" i="3" s="1"/>
</calcChain>
</file>

<file path=xl/sharedStrings.xml><?xml version="1.0" encoding="utf-8"?>
<sst xmlns="http://schemas.openxmlformats.org/spreadsheetml/2006/main" count="193" uniqueCount="100">
  <si>
    <t>МП</t>
  </si>
  <si>
    <t>Пп</t>
  </si>
  <si>
    <t>09</t>
  </si>
  <si>
    <t xml:space="preserve">Наименование подпрограммы              Управление муниципальными финансами </t>
  </si>
  <si>
    <t>Ответственный исполнитель                Управление финансов Администрации муниципального образования «Увинский район»</t>
  </si>
  <si>
    <t>Значения целевых показателей (индикаторов)</t>
  </si>
  <si>
    <t>Подпрограмма «Управление муниципальными финансами»</t>
  </si>
  <si>
    <t xml:space="preserve">Объем налоговых и неналоговых  доходов консолидированного бюджета Увинского района </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</si>
  <si>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консолидированного бюджета Увинского района (без учета субвенций)</t>
  </si>
  <si>
    <t>%</t>
  </si>
  <si>
    <t xml:space="preserve">Отношение дефицита бюджета муниципального образования «Увинский район» к доходам бюджета муниципального образования «Увинский район», рассчитанное в соответствии с требованиями Бюджетного кодекса Российской  Федерации </t>
  </si>
  <si>
    <t>Доля просроченной кредиторской задолженности по оплате труда (включая начисления на оплату труда) муниципальных учреждений в общем объеме расходов муниципального образования «Увинский район» на оплату труда (включая начисления на оплату труда)</t>
  </si>
  <si>
    <t>Доля расходов  бюджета муниципального образования «Увинский район», формируемых  в рамках программ (муниципальных программ  муниципального образования «Увинский район», муниципальных  целевых программ) в общем объеме  расходов бюджета  муниципального образования «Увинский район»  (за исключением расходов,  осуществляемых  за счет субвенций  из федерального и республиканского  бюджетов)  (Доля расходов бюджета, формируемых в рамках муниципальных программ)</t>
  </si>
  <si>
    <t xml:space="preserve">Оценка качества управления  муниципальными  финансами  муниципального образования «Увинский район», определяемая Министерством  финансов Удмуртской Республики         </t>
  </si>
  <si>
    <t>Средний уровень качества финансового     менеджмента главных  распорядителей средств бюджета   муниципального образования «Увинский район»</t>
  </si>
  <si>
    <t>Средний уровень качества управления муниципальными финансами муниципальных образований сельских поселений по отношению к предыдущему году</t>
  </si>
  <si>
    <t>Отношение недополученных доходов по местным налогам в результате действия налоговых льгот, установленных законодательными (представительными) органами местного самоуправления муниципальных образований Увинского района к налоговым доходам консолидированного бюджета Увинского района</t>
  </si>
  <si>
    <t xml:space="preserve">Исполнение расходных обязательств  муниципального образования «Увинский район» в соответствии с решением о бюджете муниципального образования «Увинский район» на очередной финансовый год и плановый период </t>
  </si>
  <si>
    <t>Удельный вес главных  распорядителей средств бюджета муниципального образования «Увинский район», осуществляющих финансовый  контроль в общем  количестве главных распорядителей  средств бюджета муниципального образования «Увинский район», на которых  в соответствии с  законодательством возложены функции по финансовому контролю</t>
  </si>
  <si>
    <t xml:space="preserve">Отношение объема  муниципального долга муниципального образования «Увинский район» к годовому объему доходов бюджета  муниципального образования «Увинский район» без учета   безвозмездных поступлений       </t>
  </si>
  <si>
    <t xml:space="preserve">Отношение расходов на обслуживание  муниципального  долга муниципального образования «Увинский район» к объему расходов бюджета муниципального образования «Увинский район»  (за исключением объема расходов,  которые  осуществляются за счет субвенций, предоставляемых из бюджетов бюджетной системы  Российской Федерации)        </t>
  </si>
  <si>
    <t>Отношение объема просроченной  задолженности  по долговым обязательствам муниципального образования «Увинский район» к общему объему муниципального  долга муниципального образования «Увинский район»</t>
  </si>
  <si>
    <t xml:space="preserve">Отношение объема  выплат по муниципальным гарантиям к общему объему предоставленных муниципальным образованием «Увинский район» муниципальных   гарантий          </t>
  </si>
  <si>
    <t>Отношение объема  заимствований муниципального образования «Увинский район» в отчетном  финансовом году  к сумме, направляемой в отчетном финансовом году на финансирование дефицита бюджета  и (или) погашение долговых обязательств  бюджета муниципального образования «Увинский район»</t>
  </si>
  <si>
    <t xml:space="preserve">Доля дотаций  в объеме межбюджетных трансфертов из бюджета муниципального образования «Увинский район»  бюджетам  муниципальных образований сельских поселений в Увинском районе        </t>
  </si>
  <si>
    <t xml:space="preserve">Доля просроченной кредиторской задолженности в расходах бюджетов муниципальных образований сельских поселений в Увинском районе        </t>
  </si>
  <si>
    <t xml:space="preserve">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 рассчитанное в соответствии с требованиями Бюджетного кодекса Российской Федерации         </t>
  </si>
  <si>
    <t>Уровень качества управления       муниципальными финансами муниципальных образований сельских поселений по результатам мониторинга и оценки качества управления  муниципальными финансами  муниципальных образований сельских поселений в Увинском районе</t>
  </si>
  <si>
    <t xml:space="preserve">Уровень выполнения значений целевых показателей (индикаторов) муниципальной программы         </t>
  </si>
  <si>
    <t>Код аналитической программной классификации</t>
  </si>
  <si>
    <t xml:space="preserve">Наименование
целевого
показателя
(индикатора)
</t>
  </si>
  <si>
    <t xml:space="preserve">Единица 
измерения
</t>
  </si>
  <si>
    <t xml:space="preserve">Исполнение плана по налоговым  и неналоговым доходам бюджета муниципального образования «Увинский район» за отчетный финансовый год </t>
  </si>
  <si>
    <t xml:space="preserve">Удельный вес проведенных Управлением финансов Администрации муниципального образования «Увинский район» контрольных мероприятий (ревизий и проверок)   использования    средств бюджета   муниципального образования «Увинский район» к числу запланированных мероприятий </t>
  </si>
  <si>
    <t xml:space="preserve">N
п/п
</t>
  </si>
  <si>
    <t xml:space="preserve">Абсолютное отклонение факта от плана </t>
  </si>
  <si>
    <t>Относительное отклонение факта от плана, в %</t>
  </si>
  <si>
    <t>Темп роста к уровню прошлого года, %</t>
  </si>
  <si>
    <t>Обоснование отклонений значений целевого показателя (индикатора) на конец отчетного периода</t>
  </si>
  <si>
    <t xml:space="preserve">тыс.
руб.
</t>
  </si>
  <si>
    <t>баллы</t>
  </si>
  <si>
    <t>муниципальные гарантии не предоставлялись</t>
  </si>
  <si>
    <t xml:space="preserve"> -</t>
  </si>
  <si>
    <t>не более 5</t>
  </si>
  <si>
    <t>не более 1</t>
  </si>
  <si>
    <t>надлежащее управление</t>
  </si>
  <si>
    <t>не менее 100</t>
  </si>
  <si>
    <t>не более 100</t>
  </si>
  <si>
    <t>не более 50</t>
  </si>
  <si>
    <t>не более 15</t>
  </si>
  <si>
    <t>не более 10</t>
  </si>
  <si>
    <t>не менее 20</t>
  </si>
  <si>
    <t>не менее 80</t>
  </si>
  <si>
    <t>в</t>
  </si>
  <si>
    <t>х</t>
  </si>
  <si>
    <t>н</t>
  </si>
  <si>
    <t>не менее 14</t>
  </si>
  <si>
    <t>Форма 5. Отчет о достигнутых значениях целевых показателей (индикаторов) муниципальной программы</t>
  </si>
  <si>
    <t>R оценка достижения плана</t>
  </si>
  <si>
    <t>Отношение объема  просроченной кредиторской задолженности  бюджета муниципального образования «Увинский район» (за исключением просроченной кредиторской задолженности, образованной по приносящей доход деятельности  (собственные доходы учреждений))к расходам бюджета муниципального образования «Увинский район»</t>
  </si>
  <si>
    <t>не менее 29</t>
  </si>
  <si>
    <t xml:space="preserve"> - </t>
  </si>
  <si>
    <t>D оценка динамики к прошлому году</t>
  </si>
  <si>
    <t>фактическое значение данного показателя равное "0" считается положительным</t>
  </si>
  <si>
    <t>фактическое значение данного показателя равное "100" считается положительным</t>
  </si>
  <si>
    <t>Положительным считатется снижение фактического значения данного показателя, но до уровня не менее 20%.</t>
  </si>
  <si>
    <t>К1</t>
  </si>
  <si>
    <t>К2</t>
  </si>
  <si>
    <t>К=</t>
  </si>
  <si>
    <t>К3</t>
  </si>
  <si>
    <t>кол-во выполненных меропр.</t>
  </si>
  <si>
    <t>Положительным считатется снижение фактического значения данного показателя.                                                                 Срок представления налоговой отчетности (формы 5-МН) по итогам 2015 года -  не позднее 31 июля 2016г.</t>
  </si>
  <si>
    <t>Положительным считается увеличение фактического значения данного показателя.</t>
  </si>
  <si>
    <t>-</t>
  </si>
  <si>
    <t>не менее 100 (по году)                 не менее 45 (по полугодию)</t>
  </si>
  <si>
    <t>не менее 92 (по году)                   не менее 45 (по полугодию)</t>
  </si>
  <si>
    <t>по состоянию на 01 июля 2016 г.</t>
  </si>
  <si>
    <t>значение на на 01.07.2016 г.</t>
  </si>
  <si>
    <t>план на 2016 г.</t>
  </si>
  <si>
    <t>факт на начало отчетного периода (за 2015 год)</t>
  </si>
  <si>
    <t xml:space="preserve">Положительным считатется снижение фактического значения данного показателя. </t>
  </si>
  <si>
    <t xml:space="preserve">Значение данного показателя на уровне "надлежащее управление" считается положительным.                                 Оценка качества управления муниципальными финансами МО "Увинский район" проводится МФ УР один раз в год по итогам года, за 2016 год будет получена во втором квартале 2017 года. </t>
  </si>
  <si>
    <t>Положительным считается увеличение фактического значения данного показателя. Срок проведения годового мониторинга качества финансового менеджмента главных распорядителей средств бюджета за 2015 год - до 15 июня 2016 года. Оценка проводится с учетом всех показателей по итогам года.</t>
  </si>
  <si>
    <t>Положительным считается увеличение фактического значения данного показателя. Оценка качества управления муниципальными финансами сельских поселений проводится по итогам года, будет проведена за 2016 г. в 1 квартале 2017 г.</t>
  </si>
  <si>
    <t xml:space="preserve">Положительным считается увеличение фактического значения данного показателя. </t>
  </si>
  <si>
    <t xml:space="preserve">Положительным считается снижение фактического значения данного показателя. </t>
  </si>
  <si>
    <t>Положительным считается снижение фактического значения данного показателя.</t>
  </si>
  <si>
    <t>В первом полугодии 2016 г. заимствования не производились.</t>
  </si>
  <si>
    <t>Положительным считатется снижение фактического значения данного показателя</t>
  </si>
  <si>
    <t xml:space="preserve">Фактическое значение данного показателя равное "0" считается положительным. Просроченная кредиторская задоженность сельских поселений составила на 01.07.2016 г. 3746 т.р. (в т.ч. по МО "Увинское" 3630,4 т.р. по причине недостаточности денежных средств на расчетном счете. Принимаются меры для погашения просроченной кредит.задолженности в виде мероприятий по уменьшению недоимки в бюджет МО "Увинское) </t>
  </si>
  <si>
    <t xml:space="preserve">Оценка качества управления муниципальными финансами сельских поселений проводится один раз в год по итогам года, за 2016 год будет проведена в 1 квартале 2017 года.. </t>
  </si>
  <si>
    <t>Положительным считается увеличение фактического значения данного показателя. (Исполнение на 01.07.2016 сопоставляется с планом на 6 мес. 2016 г. и с исполнением с аналогичный период 2015 года)</t>
  </si>
  <si>
    <t>в расчете не участвует</t>
  </si>
  <si>
    <t xml:space="preserve">45,5 % исполнение на 01.07.2015 к уточненному плану на 2015 г.                    </t>
  </si>
  <si>
    <t xml:space="preserve">54,0 % исполнение на 01.07.2015 к уточненному плану на 2015 г.        </t>
  </si>
  <si>
    <t>Положительным считается снижение фактического значения данного показателя, либо = "0".</t>
  </si>
  <si>
    <t xml:space="preserve">4,8 (данные за 2013 г.) </t>
  </si>
  <si>
    <t xml:space="preserve">2,4 (данные за 2014 г.) </t>
  </si>
  <si>
    <t xml:space="preserve">не ниже
70
</t>
  </si>
  <si>
    <t xml:space="preserve">Доля дотаций из бюджета муниципального образования «Увинский район» в объеме собственных доходов бюджетов муниципальных образований сельских поселений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</si>
</sst>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charset val="204"/>
      <scheme val="minor"/>
    </font>
    <font>
      <sz val="12"/>
      <color indexed="8"/>
      <name val="Times New Roman"/>
      <family val="1"/>
      <charset val="204"/>
    </font>
    <font>
      <sz val="10"/>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b/>
      <sz val="14"/>
      <color indexed="8"/>
      <name val="Times New Roman"/>
      <family val="1"/>
      <charset val="204"/>
    </font>
    <font>
      <sz val="11"/>
      <color indexed="8"/>
      <name val="Times New Roman"/>
      <family val="1"/>
      <charset val="204"/>
    </font>
    <font>
      <sz val="12"/>
      <color indexed="8"/>
      <name val="Calibri"/>
      <family val="2"/>
      <charset val="204"/>
    </font>
    <font>
      <sz val="24"/>
      <color indexed="8"/>
      <name val="Calibri"/>
      <family val="2"/>
      <charset val="204"/>
    </font>
    <font>
      <sz val="8"/>
      <name val="Calibri"/>
      <family val="2"/>
      <charset val="204"/>
    </font>
    <font>
      <sz val="9"/>
      <color theme="1"/>
      <name val="Calibri"/>
      <family val="2"/>
      <charset val="204"/>
      <scheme val="minor"/>
    </font>
    <font>
      <sz val="11"/>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vertical="center"/>
    </xf>
    <xf numFmtId="49" fontId="3" fillId="0" borderId="1" xfId="0" applyNumberFormat="1" applyFont="1" applyBorder="1" applyAlignment="1">
      <alignment horizontal="center" vertical="center" wrapText="1"/>
    </xf>
    <xf numFmtId="0" fontId="0" fillId="2" borderId="0" xfId="0" applyFill="1"/>
    <xf numFmtId="0" fontId="5" fillId="0" borderId="0" xfId="0" applyFont="1" applyAlignment="1">
      <alignment horizontal="justify" vertical="center"/>
    </xf>
    <xf numFmtId="0" fontId="2" fillId="0" borderId="0" xfId="0" applyFont="1" applyAlignment="1">
      <alignment horizontal="justify" vertical="center"/>
    </xf>
    <xf numFmtId="0" fontId="0" fillId="0" borderId="0" xfId="0"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vertical="center" wrapText="1"/>
    </xf>
    <xf numFmtId="49"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2" borderId="1" xfId="0" applyFont="1" applyFill="1" applyBorder="1" applyAlignment="1">
      <alignment horizontal="center" vertical="center" wrapText="1"/>
    </xf>
    <xf numFmtId="0" fontId="8" fillId="0" borderId="0" xfId="0" applyFont="1"/>
    <xf numFmtId="0" fontId="7" fillId="0" borderId="1" xfId="0" applyFont="1" applyBorder="1" applyAlignment="1">
      <alignment horizontal="left" vertical="center" wrapText="1"/>
    </xf>
    <xf numFmtId="0" fontId="9" fillId="0" borderId="0" xfId="0" applyFont="1"/>
    <xf numFmtId="0" fontId="9" fillId="3" borderId="0" xfId="0" applyFont="1" applyFill="1"/>
    <xf numFmtId="0" fontId="3" fillId="2" borderId="1" xfId="0"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0" fillId="2" borderId="0" xfId="0" applyFill="1" applyAlignment="1">
      <alignment vertical="center" wrapText="1"/>
    </xf>
    <xf numFmtId="165" fontId="7" fillId="0" borderId="1" xfId="0" applyNumberFormat="1" applyFont="1" applyBorder="1" applyAlignment="1">
      <alignment horizontal="center" vertical="center" wrapText="1"/>
    </xf>
    <xf numFmtId="0" fontId="0" fillId="3" borderId="0" xfId="0" applyFill="1"/>
    <xf numFmtId="0" fontId="0" fillId="3" borderId="0" xfId="0" applyFill="1" applyAlignment="1">
      <alignment horizontal="right"/>
    </xf>
    <xf numFmtId="0" fontId="0" fillId="4" borderId="0" xfId="0" applyFill="1"/>
    <xf numFmtId="0" fontId="0" fillId="4" borderId="0" xfId="0" applyFill="1" applyAlignment="1">
      <alignment horizontal="right"/>
    </xf>
    <xf numFmtId="0" fontId="0" fillId="5" borderId="0" xfId="0" applyFill="1" applyAlignment="1">
      <alignment horizontal="center"/>
    </xf>
    <xf numFmtId="0" fontId="0" fillId="0" borderId="0" xfId="0" applyFill="1"/>
    <xf numFmtId="0" fontId="0" fillId="0" borderId="0" xfId="0" applyFill="1" applyAlignment="1">
      <alignment horizontal="right"/>
    </xf>
    <xf numFmtId="164" fontId="0" fillId="5" borderId="0" xfId="0" applyNumberFormat="1" applyFill="1" applyAlignment="1">
      <alignment horizontal="center"/>
    </xf>
    <xf numFmtId="0" fontId="0" fillId="6" borderId="0" xfId="0" applyFill="1"/>
    <xf numFmtId="0" fontId="0" fillId="6" borderId="0" xfId="0" applyFill="1" applyAlignment="1">
      <alignment horizontal="right"/>
    </xf>
    <xf numFmtId="1" fontId="0" fillId="6" borderId="0" xfId="0" applyNumberFormat="1" applyFill="1" applyAlignment="1">
      <alignment horizontal="right"/>
    </xf>
    <xf numFmtId="0" fontId="12" fillId="0" borderId="1" xfId="0" applyFont="1" applyBorder="1" applyAlignment="1">
      <alignment vertical="center" wrapText="1"/>
    </xf>
    <xf numFmtId="165" fontId="7" fillId="2" borderId="1" xfId="0" applyNumberFormat="1" applyFont="1" applyFill="1" applyBorder="1" applyAlignment="1">
      <alignment horizontal="center" vertical="center" wrapText="1"/>
    </xf>
    <xf numFmtId="165" fontId="7" fillId="6" borderId="1" xfId="0" applyNumberFormat="1" applyFont="1" applyFill="1" applyBorder="1" applyAlignment="1">
      <alignment horizontal="center" vertical="center" wrapText="1"/>
    </xf>
    <xf numFmtId="164" fontId="7" fillId="6"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2" fontId="7" fillId="0" borderId="1" xfId="0" applyNumberFormat="1" applyFont="1" applyBorder="1" applyAlignment="1">
      <alignment horizontal="center" vertical="center" wrapText="1"/>
    </xf>
    <xf numFmtId="2" fontId="7" fillId="2" borderId="1" xfId="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0" fillId="6" borderId="0" xfId="0" applyFill="1" applyAlignment="1">
      <alignment horizontal="center" wrapText="1"/>
    </xf>
    <xf numFmtId="0" fontId="0" fillId="0" borderId="0" xfId="0" applyAlignment="1">
      <alignment horizontal="left" wrapText="1"/>
    </xf>
    <xf numFmtId="0" fontId="0" fillId="3" borderId="0" xfId="0" applyFill="1" applyAlignment="1">
      <alignment horizontal="center" wrapText="1"/>
    </xf>
    <xf numFmtId="164" fontId="11" fillId="6" borderId="0" xfId="0" applyNumberFormat="1" applyFont="1" applyFill="1" applyAlignment="1">
      <alignment horizontal="center" wrapText="1"/>
    </xf>
    <xf numFmtId="0" fontId="0" fillId="7" borderId="0" xfId="0"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tabSelected="1" topLeftCell="C4" zoomScale="80" zoomScaleNormal="80" workbookViewId="0">
      <pane ySplit="7" topLeftCell="A34" activePane="bottomLeft" state="frozenSplit"/>
      <selection activeCell="B4" sqref="B4"/>
      <selection pane="bottomLeft" activeCell="N39" sqref="N39"/>
    </sheetView>
  </sheetViews>
  <sheetFormatPr defaultRowHeight="31.5" x14ac:dyDescent="0.5"/>
  <cols>
    <col min="1" max="1" width="6.140625" customWidth="1"/>
    <col min="2" max="2" width="7.42578125" customWidth="1"/>
    <col min="4" max="4" width="42.5703125" customWidth="1"/>
    <col min="6" max="7" width="13.85546875" customWidth="1"/>
    <col min="8" max="8" width="14.5703125" style="3" customWidth="1"/>
    <col min="9" max="11" width="13.85546875" customWidth="1"/>
    <col min="12" max="12" width="35.42578125" customWidth="1"/>
    <col min="13" max="13" width="0" style="17" hidden="1" customWidth="1"/>
    <col min="14" max="14" width="9.140625" style="23"/>
    <col min="15" max="15" width="11.140625" style="23" customWidth="1"/>
    <col min="16" max="17" width="9.140625" style="25"/>
  </cols>
  <sheetData>
    <row r="1" spans="1:17" ht="13.5" customHeight="1" x14ac:dyDescent="0.5">
      <c r="L1" s="15"/>
      <c r="P1" s="31"/>
      <c r="Q1" s="31"/>
    </row>
    <row r="2" spans="1:17" ht="21.75" customHeight="1" x14ac:dyDescent="0.5">
      <c r="A2" s="41" t="s">
        <v>57</v>
      </c>
      <c r="B2" s="41"/>
      <c r="C2" s="41"/>
      <c r="D2" s="41"/>
      <c r="E2" s="41"/>
      <c r="F2" s="41"/>
      <c r="G2" s="41"/>
      <c r="H2" s="41"/>
      <c r="I2" s="41"/>
      <c r="J2" s="41"/>
      <c r="K2" s="41"/>
      <c r="L2" s="41"/>
      <c r="P2" s="31"/>
      <c r="Q2" s="31"/>
    </row>
    <row r="3" spans="1:17" ht="18" customHeight="1" x14ac:dyDescent="0.5">
      <c r="A3" s="41" t="s">
        <v>76</v>
      </c>
      <c r="B3" s="41"/>
      <c r="C3" s="41"/>
      <c r="D3" s="41"/>
      <c r="E3" s="41"/>
      <c r="F3" s="41"/>
      <c r="G3" s="41"/>
      <c r="H3" s="41"/>
      <c r="I3" s="41"/>
      <c r="J3" s="41"/>
      <c r="K3" s="41"/>
      <c r="L3" s="41"/>
      <c r="P3" s="31"/>
      <c r="Q3" s="31"/>
    </row>
    <row r="4" spans="1:17" ht="14.25" customHeight="1" x14ac:dyDescent="0.5">
      <c r="A4" s="4"/>
      <c r="P4" s="31"/>
      <c r="Q4" s="31"/>
    </row>
    <row r="5" spans="1:17" ht="17.25" customHeight="1" x14ac:dyDescent="0.5">
      <c r="A5" s="1" t="s">
        <v>3</v>
      </c>
      <c r="P5" s="31"/>
      <c r="Q5" s="31"/>
    </row>
    <row r="6" spans="1:17" ht="14.25" customHeight="1" x14ac:dyDescent="0.5">
      <c r="A6" s="1"/>
      <c r="P6" s="31"/>
      <c r="Q6" s="31"/>
    </row>
    <row r="7" spans="1:17" ht="19.5" customHeight="1" x14ac:dyDescent="0.5">
      <c r="A7" s="1" t="s">
        <v>4</v>
      </c>
      <c r="P7" s="31"/>
      <c r="Q7" s="31"/>
    </row>
    <row r="8" spans="1:17" ht="16.5" customHeight="1" x14ac:dyDescent="0.5">
      <c r="A8" s="5"/>
      <c r="P8" s="31"/>
      <c r="Q8" s="31"/>
    </row>
    <row r="9" spans="1:17" ht="55.5" customHeight="1" x14ac:dyDescent="0.5">
      <c r="A9" s="42" t="s">
        <v>29</v>
      </c>
      <c r="B9" s="42"/>
      <c r="C9" s="46" t="s">
        <v>34</v>
      </c>
      <c r="D9" s="46" t="s">
        <v>30</v>
      </c>
      <c r="E9" s="46" t="s">
        <v>31</v>
      </c>
      <c r="F9" s="42" t="s">
        <v>5</v>
      </c>
      <c r="G9" s="42"/>
      <c r="H9" s="42"/>
      <c r="I9" s="42" t="s">
        <v>35</v>
      </c>
      <c r="J9" s="42" t="s">
        <v>36</v>
      </c>
      <c r="K9" s="42" t="s">
        <v>37</v>
      </c>
      <c r="L9" s="42" t="s">
        <v>38</v>
      </c>
      <c r="N9" s="50" t="s">
        <v>58</v>
      </c>
      <c r="O9" s="50" t="s">
        <v>62</v>
      </c>
      <c r="P9" s="48"/>
      <c r="Q9" s="48"/>
    </row>
    <row r="10" spans="1:17" ht="54.75" customHeight="1" x14ac:dyDescent="0.5">
      <c r="A10" s="7" t="s">
        <v>0</v>
      </c>
      <c r="B10" s="7" t="s">
        <v>1</v>
      </c>
      <c r="C10" s="47"/>
      <c r="D10" s="47"/>
      <c r="E10" s="47"/>
      <c r="F10" s="7" t="s">
        <v>79</v>
      </c>
      <c r="G10" s="7" t="s">
        <v>78</v>
      </c>
      <c r="H10" s="19" t="s">
        <v>77</v>
      </c>
      <c r="I10" s="42"/>
      <c r="J10" s="42"/>
      <c r="K10" s="42"/>
      <c r="L10" s="42"/>
      <c r="N10" s="50"/>
      <c r="O10" s="50"/>
      <c r="P10" s="48"/>
      <c r="Q10" s="48"/>
    </row>
    <row r="11" spans="1:17" ht="21" customHeight="1" x14ac:dyDescent="0.5">
      <c r="A11" s="10" t="s">
        <v>2</v>
      </c>
      <c r="B11" s="8">
        <v>2</v>
      </c>
      <c r="C11" s="43" t="s">
        <v>6</v>
      </c>
      <c r="D11" s="44"/>
      <c r="E11" s="44"/>
      <c r="F11" s="44"/>
      <c r="G11" s="44"/>
      <c r="H11" s="44"/>
      <c r="I11" s="44"/>
      <c r="J11" s="44"/>
      <c r="K11" s="44"/>
      <c r="L11" s="45"/>
      <c r="P11" s="31"/>
      <c r="Q11" s="31"/>
    </row>
    <row r="12" spans="1:17" ht="102.75" customHeight="1" x14ac:dyDescent="0.5">
      <c r="A12" s="2" t="s">
        <v>2</v>
      </c>
      <c r="B12" s="7">
        <v>2</v>
      </c>
      <c r="C12" s="7">
        <v>1</v>
      </c>
      <c r="D12" s="9" t="s">
        <v>7</v>
      </c>
      <c r="E12" s="11" t="s">
        <v>39</v>
      </c>
      <c r="F12" s="35">
        <v>172315</v>
      </c>
      <c r="G12" s="22">
        <v>199049</v>
      </c>
      <c r="H12" s="35">
        <v>202160.1</v>
      </c>
      <c r="I12" s="36">
        <f>H12-G12</f>
        <v>3111.1000000000058</v>
      </c>
      <c r="J12" s="37">
        <f>H12/G12*100-100</f>
        <v>1.562981979311644</v>
      </c>
      <c r="K12" s="37">
        <f>H12/F12*100</f>
        <v>117.32008240721935</v>
      </c>
      <c r="L12" s="16" t="s">
        <v>91</v>
      </c>
      <c r="M12" s="18" t="s">
        <v>53</v>
      </c>
      <c r="N12" s="23">
        <v>1</v>
      </c>
      <c r="O12" s="23">
        <v>1</v>
      </c>
      <c r="P12" s="32"/>
      <c r="Q12" s="32"/>
    </row>
    <row r="13" spans="1:17" ht="95.25" customHeight="1" x14ac:dyDescent="0.5">
      <c r="A13" s="2" t="s">
        <v>2</v>
      </c>
      <c r="B13" s="7">
        <v>2</v>
      </c>
      <c r="C13" s="7">
        <v>2</v>
      </c>
      <c r="D13" s="9" t="s">
        <v>8</v>
      </c>
      <c r="E13" s="11" t="s">
        <v>9</v>
      </c>
      <c r="F13" s="20">
        <v>58</v>
      </c>
      <c r="G13" s="11" t="s">
        <v>60</v>
      </c>
      <c r="H13" s="20">
        <v>65.260000000000005</v>
      </c>
      <c r="I13" s="22">
        <f>H13-29</f>
        <v>36.260000000000005</v>
      </c>
      <c r="J13" s="12">
        <f>H13/29*100-100</f>
        <v>125.03448275862073</v>
      </c>
      <c r="K13" s="12">
        <f>H13/F13*100</f>
        <v>112.51724137931036</v>
      </c>
      <c r="L13" s="16" t="s">
        <v>72</v>
      </c>
      <c r="M13" s="18" t="s">
        <v>53</v>
      </c>
      <c r="N13" s="23">
        <v>1</v>
      </c>
      <c r="O13" s="23">
        <v>1</v>
      </c>
      <c r="P13" s="32"/>
      <c r="Q13" s="32"/>
    </row>
    <row r="14" spans="1:17" ht="114.75" customHeight="1" x14ac:dyDescent="0.5">
      <c r="A14" s="2" t="s">
        <v>2</v>
      </c>
      <c r="B14" s="7">
        <v>2</v>
      </c>
      <c r="C14" s="7">
        <v>3</v>
      </c>
      <c r="D14" s="9" t="s">
        <v>10</v>
      </c>
      <c r="E14" s="11" t="s">
        <v>9</v>
      </c>
      <c r="F14" s="14">
        <v>1.4</v>
      </c>
      <c r="G14" s="11" t="s">
        <v>43</v>
      </c>
      <c r="H14" s="14">
        <v>0</v>
      </c>
      <c r="I14" s="22">
        <f>H14-5</f>
        <v>-5</v>
      </c>
      <c r="J14" s="12">
        <f>H14/5*100-100</f>
        <v>-100</v>
      </c>
      <c r="K14" s="12">
        <f>H14/F14*100</f>
        <v>0</v>
      </c>
      <c r="L14" s="16" t="s">
        <v>80</v>
      </c>
      <c r="M14" s="18" t="s">
        <v>53</v>
      </c>
      <c r="N14" s="23">
        <v>1</v>
      </c>
      <c r="O14" s="23">
        <v>1</v>
      </c>
      <c r="P14" s="32"/>
      <c r="Q14" s="32"/>
    </row>
    <row r="15" spans="1:17" ht="123" customHeight="1" x14ac:dyDescent="0.5">
      <c r="A15" s="2" t="s">
        <v>2</v>
      </c>
      <c r="B15" s="7">
        <v>2</v>
      </c>
      <c r="C15" s="7">
        <v>4</v>
      </c>
      <c r="D15" s="9" t="s">
        <v>59</v>
      </c>
      <c r="E15" s="11" t="s">
        <v>9</v>
      </c>
      <c r="F15" s="20">
        <v>0.3</v>
      </c>
      <c r="G15" s="12" t="s">
        <v>44</v>
      </c>
      <c r="H15" s="20">
        <v>7.0000000000000007E-2</v>
      </c>
      <c r="I15" s="22">
        <f>H15-1</f>
        <v>-0.92999999999999994</v>
      </c>
      <c r="J15" s="12">
        <f>H15/1*100-100</f>
        <v>-93</v>
      </c>
      <c r="K15" s="12">
        <f>H15/F15*100</f>
        <v>23.333333333333336</v>
      </c>
      <c r="L15" s="16" t="s">
        <v>80</v>
      </c>
      <c r="M15" s="18" t="s">
        <v>53</v>
      </c>
      <c r="N15" s="23">
        <v>1</v>
      </c>
      <c r="O15" s="23">
        <v>1</v>
      </c>
      <c r="P15" s="32"/>
      <c r="Q15" s="32"/>
    </row>
    <row r="16" spans="1:17" ht="95.25" customHeight="1" x14ac:dyDescent="0.5">
      <c r="A16" s="2" t="s">
        <v>2</v>
      </c>
      <c r="B16" s="7">
        <v>2</v>
      </c>
      <c r="C16" s="7">
        <v>5</v>
      </c>
      <c r="D16" s="9" t="s">
        <v>11</v>
      </c>
      <c r="E16" s="11" t="s">
        <v>9</v>
      </c>
      <c r="F16" s="20">
        <v>0</v>
      </c>
      <c r="G16" s="12">
        <v>0</v>
      </c>
      <c r="H16" s="20">
        <v>0</v>
      </c>
      <c r="I16" s="11">
        <v>0</v>
      </c>
      <c r="J16" s="11">
        <v>0</v>
      </c>
      <c r="K16" s="11">
        <v>0</v>
      </c>
      <c r="L16" s="16" t="s">
        <v>63</v>
      </c>
      <c r="M16" s="18" t="s">
        <v>53</v>
      </c>
      <c r="N16" s="23">
        <v>1</v>
      </c>
      <c r="O16" s="23">
        <v>1</v>
      </c>
      <c r="P16" s="32"/>
      <c r="Q16" s="32"/>
    </row>
    <row r="17" spans="1:17" ht="165.75" customHeight="1" x14ac:dyDescent="0.5">
      <c r="A17" s="2" t="s">
        <v>2</v>
      </c>
      <c r="B17" s="7">
        <v>2</v>
      </c>
      <c r="C17" s="7">
        <v>6</v>
      </c>
      <c r="D17" s="9" t="s">
        <v>12</v>
      </c>
      <c r="E17" s="11" t="s">
        <v>9</v>
      </c>
      <c r="F17" s="14">
        <v>99</v>
      </c>
      <c r="G17" s="38">
        <v>99.316000000000003</v>
      </c>
      <c r="H17" s="40">
        <v>99.334999999999994</v>
      </c>
      <c r="I17" s="39">
        <f>H17-G17</f>
        <v>1.8999999999991246E-2</v>
      </c>
      <c r="J17" s="39">
        <f>H17/G17*100-100</f>
        <v>1.9130855048516082E-2</v>
      </c>
      <c r="K17" s="12">
        <f>H17/F17*100</f>
        <v>100.33838383838383</v>
      </c>
      <c r="L17" s="16" t="s">
        <v>72</v>
      </c>
      <c r="M17" s="18" t="s">
        <v>53</v>
      </c>
      <c r="N17" s="23">
        <v>1</v>
      </c>
      <c r="O17" s="23">
        <v>1</v>
      </c>
      <c r="P17" s="32"/>
      <c r="Q17" s="32"/>
    </row>
    <row r="18" spans="1:17" ht="150.75" customHeight="1" x14ac:dyDescent="0.5">
      <c r="A18" s="2" t="s">
        <v>2</v>
      </c>
      <c r="B18" s="7">
        <v>2</v>
      </c>
      <c r="C18" s="7">
        <v>7</v>
      </c>
      <c r="D18" s="9" t="s">
        <v>13</v>
      </c>
      <c r="E18" s="11" t="s">
        <v>9</v>
      </c>
      <c r="F18" s="14" t="s">
        <v>45</v>
      </c>
      <c r="G18" s="14" t="s">
        <v>45</v>
      </c>
      <c r="H18" s="14" t="s">
        <v>73</v>
      </c>
      <c r="I18" s="11" t="s">
        <v>73</v>
      </c>
      <c r="J18" s="11" t="s">
        <v>73</v>
      </c>
      <c r="K18" s="11" t="s">
        <v>73</v>
      </c>
      <c r="L18" s="13" t="s">
        <v>81</v>
      </c>
      <c r="M18" s="17" t="s">
        <v>54</v>
      </c>
      <c r="N18" s="24"/>
      <c r="O18" s="24"/>
      <c r="P18" s="32" t="s">
        <v>92</v>
      </c>
      <c r="Q18" s="32"/>
    </row>
    <row r="19" spans="1:17" ht="150" customHeight="1" x14ac:dyDescent="0.5">
      <c r="A19" s="2" t="s">
        <v>2</v>
      </c>
      <c r="B19" s="7">
        <v>2</v>
      </c>
      <c r="C19" s="7">
        <v>8</v>
      </c>
      <c r="D19" s="9" t="s">
        <v>14</v>
      </c>
      <c r="E19" s="11" t="s">
        <v>9</v>
      </c>
      <c r="F19" s="11">
        <v>90</v>
      </c>
      <c r="G19" s="11" t="s">
        <v>98</v>
      </c>
      <c r="H19" s="11">
        <v>72.8</v>
      </c>
      <c r="I19" s="11">
        <f>H19-10</f>
        <v>62.8</v>
      </c>
      <c r="J19" s="12">
        <f>H19/70*100-100</f>
        <v>4</v>
      </c>
      <c r="K19" s="12">
        <f>H19/F19*100</f>
        <v>80.888888888888886</v>
      </c>
      <c r="L19" s="16" t="s">
        <v>82</v>
      </c>
      <c r="M19" s="17" t="s">
        <v>54</v>
      </c>
      <c r="N19" s="24">
        <v>1</v>
      </c>
      <c r="O19" s="24">
        <v>0</v>
      </c>
      <c r="P19" s="32"/>
      <c r="Q19" s="32"/>
    </row>
    <row r="20" spans="1:17" ht="135" customHeight="1" x14ac:dyDescent="0.5">
      <c r="A20" s="2" t="s">
        <v>2</v>
      </c>
      <c r="B20" s="7">
        <v>2</v>
      </c>
      <c r="C20" s="7">
        <v>9</v>
      </c>
      <c r="D20" s="9" t="s">
        <v>15</v>
      </c>
      <c r="E20" s="11" t="s">
        <v>9</v>
      </c>
      <c r="F20" s="14">
        <v>100.5</v>
      </c>
      <c r="G20" s="14" t="s">
        <v>46</v>
      </c>
      <c r="H20" s="14" t="s">
        <v>73</v>
      </c>
      <c r="I20" s="11" t="s">
        <v>73</v>
      </c>
      <c r="J20" s="11" t="s">
        <v>73</v>
      </c>
      <c r="K20" s="12" t="s">
        <v>73</v>
      </c>
      <c r="L20" s="16" t="s">
        <v>83</v>
      </c>
      <c r="M20" s="17" t="s">
        <v>54</v>
      </c>
      <c r="N20" s="24"/>
      <c r="O20" s="24"/>
      <c r="P20" s="32" t="s">
        <v>92</v>
      </c>
      <c r="Q20" s="32"/>
    </row>
    <row r="21" spans="1:17" ht="110.25" customHeight="1" x14ac:dyDescent="0.5">
      <c r="A21" s="2" t="s">
        <v>2</v>
      </c>
      <c r="B21" s="7">
        <v>2</v>
      </c>
      <c r="C21" s="7">
        <v>10</v>
      </c>
      <c r="D21" s="9" t="s">
        <v>16</v>
      </c>
      <c r="E21" s="11" t="s">
        <v>9</v>
      </c>
      <c r="F21" s="11" t="s">
        <v>96</v>
      </c>
      <c r="G21" s="11" t="s">
        <v>43</v>
      </c>
      <c r="H21" s="11" t="s">
        <v>97</v>
      </c>
      <c r="I21" s="11">
        <f>2.4-5</f>
        <v>-2.6</v>
      </c>
      <c r="J21" s="11">
        <f>2.4/5*100-100</f>
        <v>-52</v>
      </c>
      <c r="K21" s="12">
        <f>2.4/4.8*100</f>
        <v>50</v>
      </c>
      <c r="L21" s="13" t="s">
        <v>71</v>
      </c>
      <c r="M21" s="17" t="s">
        <v>54</v>
      </c>
      <c r="N21" s="24">
        <v>1</v>
      </c>
      <c r="O21" s="24">
        <v>1</v>
      </c>
      <c r="P21" s="32"/>
      <c r="Q21" s="32"/>
    </row>
    <row r="22" spans="1:17" ht="138" customHeight="1" x14ac:dyDescent="0.5">
      <c r="A22" s="2" t="s">
        <v>2</v>
      </c>
      <c r="B22" s="7">
        <v>2</v>
      </c>
      <c r="C22" s="7">
        <v>11</v>
      </c>
      <c r="D22" s="9" t="s">
        <v>32</v>
      </c>
      <c r="E22" s="11" t="s">
        <v>9</v>
      </c>
      <c r="F22" s="14" t="s">
        <v>93</v>
      </c>
      <c r="G22" s="11" t="s">
        <v>74</v>
      </c>
      <c r="H22" s="20">
        <v>50</v>
      </c>
      <c r="I22" s="11">
        <f>50-45</f>
        <v>5</v>
      </c>
      <c r="J22" s="12">
        <f>50/45*100-100</f>
        <v>11.111111111111114</v>
      </c>
      <c r="K22" s="12">
        <f>50/45.5*100</f>
        <v>109.8901098901099</v>
      </c>
      <c r="L22" s="34" t="s">
        <v>72</v>
      </c>
      <c r="M22" s="17" t="s">
        <v>55</v>
      </c>
      <c r="N22" s="23">
        <v>1</v>
      </c>
      <c r="O22" s="23">
        <v>1</v>
      </c>
      <c r="P22" s="32"/>
      <c r="Q22" s="32"/>
    </row>
    <row r="23" spans="1:17" ht="156.75" customHeight="1" x14ac:dyDescent="0.5">
      <c r="A23" s="2" t="s">
        <v>2</v>
      </c>
      <c r="B23" s="7">
        <v>2</v>
      </c>
      <c r="C23" s="7">
        <v>12</v>
      </c>
      <c r="D23" s="9" t="s">
        <v>17</v>
      </c>
      <c r="E23" s="11" t="s">
        <v>9</v>
      </c>
      <c r="F23" s="20" t="s">
        <v>94</v>
      </c>
      <c r="G23" s="11" t="s">
        <v>75</v>
      </c>
      <c r="H23" s="14">
        <v>53.3</v>
      </c>
      <c r="I23" s="11">
        <f>53.3-45</f>
        <v>8.2999999999999972</v>
      </c>
      <c r="J23" s="12">
        <f>53.3/45*100-100</f>
        <v>18.444444444444443</v>
      </c>
      <c r="K23" s="12">
        <f>53.3/54*100</f>
        <v>98.703703703703695</v>
      </c>
      <c r="L23" s="16" t="s">
        <v>84</v>
      </c>
      <c r="M23" s="18" t="s">
        <v>53</v>
      </c>
      <c r="N23" s="23">
        <v>1</v>
      </c>
      <c r="O23" s="23">
        <v>0</v>
      </c>
      <c r="P23" s="32"/>
      <c r="Q23" s="32"/>
    </row>
    <row r="24" spans="1:17" ht="113.25" customHeight="1" x14ac:dyDescent="0.5">
      <c r="A24" s="2" t="s">
        <v>2</v>
      </c>
      <c r="B24" s="7">
        <v>2</v>
      </c>
      <c r="C24" s="7">
        <v>13</v>
      </c>
      <c r="D24" s="9" t="s">
        <v>33</v>
      </c>
      <c r="E24" s="11" t="s">
        <v>9</v>
      </c>
      <c r="F24" s="20">
        <v>100</v>
      </c>
      <c r="G24" s="12">
        <v>100</v>
      </c>
      <c r="H24" s="20">
        <v>100</v>
      </c>
      <c r="I24" s="11">
        <v>0</v>
      </c>
      <c r="J24" s="11">
        <v>0</v>
      </c>
      <c r="K24" s="11">
        <v>0</v>
      </c>
      <c r="L24" s="16" t="s">
        <v>64</v>
      </c>
      <c r="M24" s="17" t="s">
        <v>55</v>
      </c>
      <c r="N24" s="23">
        <v>1</v>
      </c>
      <c r="O24" s="23">
        <v>1</v>
      </c>
      <c r="P24" s="32"/>
      <c r="Q24" s="32"/>
    </row>
    <row r="25" spans="1:17" ht="128.25" customHeight="1" x14ac:dyDescent="0.5">
      <c r="A25" s="2" t="s">
        <v>2</v>
      </c>
      <c r="B25" s="7">
        <v>2</v>
      </c>
      <c r="C25" s="7">
        <v>14</v>
      </c>
      <c r="D25" s="9" t="s">
        <v>18</v>
      </c>
      <c r="E25" s="11" t="s">
        <v>9</v>
      </c>
      <c r="F25" s="12">
        <v>100</v>
      </c>
      <c r="G25" s="12">
        <v>100</v>
      </c>
      <c r="H25" s="12">
        <v>100</v>
      </c>
      <c r="I25" s="11">
        <v>0</v>
      </c>
      <c r="J25" s="11">
        <v>0</v>
      </c>
      <c r="K25" s="11">
        <v>0</v>
      </c>
      <c r="L25" s="16" t="s">
        <v>64</v>
      </c>
      <c r="M25" s="18" t="s">
        <v>53</v>
      </c>
      <c r="N25" s="23">
        <v>1</v>
      </c>
      <c r="O25" s="23">
        <v>1</v>
      </c>
      <c r="P25" s="32"/>
      <c r="Q25" s="32"/>
    </row>
    <row r="26" spans="1:17" ht="190.5" customHeight="1" x14ac:dyDescent="0.5">
      <c r="A26" s="2" t="s">
        <v>2</v>
      </c>
      <c r="B26" s="7">
        <v>2</v>
      </c>
      <c r="C26" s="7">
        <v>15</v>
      </c>
      <c r="D26" s="9" t="s">
        <v>19</v>
      </c>
      <c r="E26" s="11" t="s">
        <v>9</v>
      </c>
      <c r="F26" s="14">
        <v>41.8</v>
      </c>
      <c r="G26" s="11" t="s">
        <v>48</v>
      </c>
      <c r="H26" s="14">
        <v>38.799999999999997</v>
      </c>
      <c r="I26" s="11">
        <f>H26-F26</f>
        <v>-3</v>
      </c>
      <c r="J26" s="11">
        <f>38.8/50*100-100</f>
        <v>-22.400000000000006</v>
      </c>
      <c r="K26" s="12">
        <f>H26/F26*100</f>
        <v>92.822966507177028</v>
      </c>
      <c r="L26" s="16" t="s">
        <v>85</v>
      </c>
      <c r="M26" s="17" t="s">
        <v>54</v>
      </c>
      <c r="N26" s="23">
        <v>1</v>
      </c>
      <c r="O26" s="23">
        <v>1</v>
      </c>
      <c r="P26" s="32"/>
      <c r="Q26" s="32"/>
    </row>
    <row r="27" spans="1:17" ht="154.5" customHeight="1" x14ac:dyDescent="0.5">
      <c r="A27" s="2" t="s">
        <v>2</v>
      </c>
      <c r="B27" s="7">
        <v>2</v>
      </c>
      <c r="C27" s="7">
        <v>16</v>
      </c>
      <c r="D27" s="9" t="s">
        <v>20</v>
      </c>
      <c r="E27" s="11" t="s">
        <v>9</v>
      </c>
      <c r="F27" s="14">
        <v>0.14000000000000001</v>
      </c>
      <c r="G27" s="11" t="s">
        <v>49</v>
      </c>
      <c r="H27" s="14">
        <v>0.14000000000000001</v>
      </c>
      <c r="I27" s="11">
        <f>H27-15</f>
        <v>-14.86</v>
      </c>
      <c r="J27" s="11">
        <f>H27/F27*100-100</f>
        <v>0</v>
      </c>
      <c r="K27" s="12">
        <f>H27/F27*100</f>
        <v>100</v>
      </c>
      <c r="L27" s="16" t="s">
        <v>86</v>
      </c>
      <c r="M27" s="18" t="s">
        <v>53</v>
      </c>
      <c r="N27" s="23">
        <v>1</v>
      </c>
      <c r="O27" s="23">
        <v>1</v>
      </c>
      <c r="P27" s="32"/>
      <c r="Q27" s="32"/>
    </row>
    <row r="28" spans="1:17" ht="83.25" customHeight="1" x14ac:dyDescent="0.5">
      <c r="A28" s="2" t="s">
        <v>2</v>
      </c>
      <c r="B28" s="7">
        <v>2</v>
      </c>
      <c r="C28" s="7">
        <v>17</v>
      </c>
      <c r="D28" s="9" t="s">
        <v>21</v>
      </c>
      <c r="E28" s="11" t="s">
        <v>9</v>
      </c>
      <c r="F28" s="20">
        <v>0</v>
      </c>
      <c r="G28" s="12">
        <v>0</v>
      </c>
      <c r="H28" s="20">
        <v>0</v>
      </c>
      <c r="I28" s="11">
        <v>0</v>
      </c>
      <c r="J28" s="11">
        <v>0</v>
      </c>
      <c r="K28" s="11">
        <v>0</v>
      </c>
      <c r="L28" s="16" t="s">
        <v>63</v>
      </c>
      <c r="M28" s="18" t="s">
        <v>53</v>
      </c>
      <c r="N28" s="23">
        <v>1</v>
      </c>
      <c r="O28" s="23">
        <v>1</v>
      </c>
      <c r="P28" s="32"/>
      <c r="Q28" s="32"/>
    </row>
    <row r="29" spans="1:17" ht="69" customHeight="1" x14ac:dyDescent="0.5">
      <c r="A29" s="2" t="s">
        <v>2</v>
      </c>
      <c r="B29" s="7">
        <v>2</v>
      </c>
      <c r="C29" s="7">
        <v>18</v>
      </c>
      <c r="D29" s="9" t="s">
        <v>22</v>
      </c>
      <c r="E29" s="11" t="s">
        <v>9</v>
      </c>
      <c r="F29" s="19" t="s">
        <v>41</v>
      </c>
      <c r="G29" s="11" t="s">
        <v>50</v>
      </c>
      <c r="H29" s="19" t="s">
        <v>41</v>
      </c>
      <c r="I29" s="11">
        <v>0</v>
      </c>
      <c r="J29" s="11">
        <v>0</v>
      </c>
      <c r="K29" s="11">
        <v>0</v>
      </c>
      <c r="L29" s="16" t="s">
        <v>95</v>
      </c>
      <c r="M29" s="18" t="s">
        <v>53</v>
      </c>
      <c r="N29" s="23">
        <v>1</v>
      </c>
      <c r="O29" s="23">
        <v>1</v>
      </c>
      <c r="P29" s="32"/>
      <c r="Q29" s="32"/>
    </row>
    <row r="30" spans="1:17" ht="113.25" customHeight="1" x14ac:dyDescent="0.5">
      <c r="A30" s="2" t="s">
        <v>2</v>
      </c>
      <c r="B30" s="7">
        <v>2</v>
      </c>
      <c r="C30" s="7">
        <v>19</v>
      </c>
      <c r="D30" s="9" t="s">
        <v>23</v>
      </c>
      <c r="E30" s="11" t="s">
        <v>9</v>
      </c>
      <c r="F30" s="14">
        <v>96.3</v>
      </c>
      <c r="G30" s="11" t="s">
        <v>47</v>
      </c>
      <c r="H30" s="14">
        <v>0</v>
      </c>
      <c r="I30" s="11">
        <v>0</v>
      </c>
      <c r="J30" s="11">
        <v>0</v>
      </c>
      <c r="K30" s="12">
        <f>H30/F30*100</f>
        <v>0</v>
      </c>
      <c r="L30" s="16" t="s">
        <v>87</v>
      </c>
      <c r="M30" s="18" t="s">
        <v>53</v>
      </c>
      <c r="N30" s="23">
        <v>1</v>
      </c>
      <c r="O30" s="23">
        <v>1</v>
      </c>
      <c r="P30" s="32"/>
      <c r="Q30" s="32"/>
    </row>
    <row r="31" spans="1:17" ht="78.75" customHeight="1" x14ac:dyDescent="0.5">
      <c r="A31" s="2" t="s">
        <v>2</v>
      </c>
      <c r="B31" s="7">
        <v>2</v>
      </c>
      <c r="C31" s="7">
        <v>20</v>
      </c>
      <c r="D31" s="9" t="s">
        <v>99</v>
      </c>
      <c r="E31" s="11" t="s">
        <v>9</v>
      </c>
      <c r="F31" s="14">
        <v>56.9</v>
      </c>
      <c r="G31" s="11" t="s">
        <v>48</v>
      </c>
      <c r="H31" s="14">
        <v>46.7</v>
      </c>
      <c r="I31" s="11">
        <f>H31-50</f>
        <v>-3.2999999999999972</v>
      </c>
      <c r="J31" s="11">
        <f>H31/50*100-100</f>
        <v>-6.5999999999999943</v>
      </c>
      <c r="K31" s="12">
        <f>H31/F31*100</f>
        <v>82.073813708260118</v>
      </c>
      <c r="L31" s="16" t="s">
        <v>88</v>
      </c>
      <c r="M31" s="18" t="s">
        <v>53</v>
      </c>
      <c r="N31" s="23">
        <v>1</v>
      </c>
      <c r="O31" s="23">
        <v>1</v>
      </c>
      <c r="P31" s="32"/>
      <c r="Q31" s="32"/>
    </row>
    <row r="32" spans="1:17" ht="75" customHeight="1" x14ac:dyDescent="0.5">
      <c r="A32" s="2" t="s">
        <v>2</v>
      </c>
      <c r="B32" s="7">
        <v>2</v>
      </c>
      <c r="C32" s="7">
        <v>21</v>
      </c>
      <c r="D32" s="9" t="s">
        <v>24</v>
      </c>
      <c r="E32" s="11" t="s">
        <v>9</v>
      </c>
      <c r="F32" s="14">
        <v>79.8</v>
      </c>
      <c r="G32" s="11" t="s">
        <v>51</v>
      </c>
      <c r="H32" s="14">
        <v>76.400000000000006</v>
      </c>
      <c r="I32" s="11">
        <f>H32-100</f>
        <v>-23.599999999999994</v>
      </c>
      <c r="J32" s="11">
        <f>H32/100*100-100</f>
        <v>-23.599999999999994</v>
      </c>
      <c r="K32" s="12">
        <f>H32/F32*100</f>
        <v>95.739348370927331</v>
      </c>
      <c r="L32" s="16" t="s">
        <v>65</v>
      </c>
      <c r="M32" s="18" t="s">
        <v>53</v>
      </c>
      <c r="N32" s="23">
        <v>1</v>
      </c>
      <c r="O32" s="23">
        <v>1</v>
      </c>
      <c r="P32" s="32"/>
      <c r="Q32" s="32"/>
    </row>
    <row r="33" spans="1:18" ht="202.5" customHeight="1" x14ac:dyDescent="0.5">
      <c r="A33" s="2" t="s">
        <v>2</v>
      </c>
      <c r="B33" s="7">
        <v>2</v>
      </c>
      <c r="C33" s="7">
        <v>22</v>
      </c>
      <c r="D33" s="9" t="s">
        <v>25</v>
      </c>
      <c r="E33" s="11" t="s">
        <v>9</v>
      </c>
      <c r="F33" s="20">
        <v>0</v>
      </c>
      <c r="G33" s="11" t="s">
        <v>44</v>
      </c>
      <c r="H33" s="20">
        <v>9.3000000000000007</v>
      </c>
      <c r="I33" s="12">
        <f>H33-1</f>
        <v>8.3000000000000007</v>
      </c>
      <c r="J33" s="11">
        <f>H33/1*100-100</f>
        <v>830.00000000000011</v>
      </c>
      <c r="K33" s="12">
        <v>9.3000000000000007</v>
      </c>
      <c r="L33" s="16" t="s">
        <v>89</v>
      </c>
      <c r="M33" s="18" t="s">
        <v>53</v>
      </c>
      <c r="N33" s="23">
        <v>0</v>
      </c>
      <c r="O33" s="23">
        <v>0</v>
      </c>
      <c r="P33" s="32"/>
      <c r="Q33" s="32"/>
    </row>
    <row r="34" spans="1:18" ht="93.75" customHeight="1" x14ac:dyDescent="0.5">
      <c r="A34" s="2" t="s">
        <v>2</v>
      </c>
      <c r="B34" s="7">
        <v>2</v>
      </c>
      <c r="C34" s="7">
        <v>23</v>
      </c>
      <c r="D34" s="9" t="s">
        <v>26</v>
      </c>
      <c r="E34" s="11" t="s">
        <v>9</v>
      </c>
      <c r="F34" s="14">
        <v>0</v>
      </c>
      <c r="G34" s="11" t="s">
        <v>43</v>
      </c>
      <c r="H34" s="14">
        <v>0</v>
      </c>
      <c r="I34" s="12">
        <f>H34-5</f>
        <v>-5</v>
      </c>
      <c r="J34" s="11">
        <f>H34/5*100-100</f>
        <v>-100</v>
      </c>
      <c r="K34" s="11">
        <v>0</v>
      </c>
      <c r="L34" s="16" t="s">
        <v>63</v>
      </c>
      <c r="M34" s="18" t="s">
        <v>53</v>
      </c>
      <c r="N34" s="23">
        <v>1</v>
      </c>
      <c r="O34" s="23">
        <v>1</v>
      </c>
      <c r="P34" s="32"/>
      <c r="Q34" s="32"/>
    </row>
    <row r="35" spans="1:18" ht="99" customHeight="1" x14ac:dyDescent="0.5">
      <c r="A35" s="2" t="s">
        <v>2</v>
      </c>
      <c r="B35" s="7">
        <v>2</v>
      </c>
      <c r="C35" s="7">
        <v>24</v>
      </c>
      <c r="D35" s="9" t="s">
        <v>27</v>
      </c>
      <c r="E35" s="11" t="s">
        <v>40</v>
      </c>
      <c r="F35" s="11">
        <v>14.6</v>
      </c>
      <c r="G35" s="11" t="s">
        <v>56</v>
      </c>
      <c r="H35" s="11" t="s">
        <v>73</v>
      </c>
      <c r="I35" s="11" t="s">
        <v>73</v>
      </c>
      <c r="J35" s="11" t="s">
        <v>73</v>
      </c>
      <c r="K35" s="11" t="s">
        <v>73</v>
      </c>
      <c r="L35" s="16" t="s">
        <v>90</v>
      </c>
      <c r="M35" s="17" t="s">
        <v>54</v>
      </c>
      <c r="P35" s="32" t="s">
        <v>92</v>
      </c>
      <c r="Q35" s="32"/>
    </row>
    <row r="36" spans="1:18" ht="61.5" customHeight="1" x14ac:dyDescent="0.5">
      <c r="A36" s="2" t="s">
        <v>2</v>
      </c>
      <c r="B36" s="7">
        <v>2</v>
      </c>
      <c r="C36" s="7">
        <v>25</v>
      </c>
      <c r="D36" s="9" t="s">
        <v>28</v>
      </c>
      <c r="E36" s="11" t="s">
        <v>9</v>
      </c>
      <c r="F36" s="20">
        <v>92</v>
      </c>
      <c r="G36" s="11" t="s">
        <v>52</v>
      </c>
      <c r="H36" s="20">
        <f>Q39</f>
        <v>90.909090909090907</v>
      </c>
      <c r="I36" s="11">
        <v>0</v>
      </c>
      <c r="J36" s="11">
        <v>0</v>
      </c>
      <c r="K36" s="11" t="s">
        <v>61</v>
      </c>
      <c r="L36" s="11"/>
      <c r="N36" s="23">
        <v>1</v>
      </c>
      <c r="O36" s="23">
        <v>1</v>
      </c>
      <c r="P36" s="33"/>
      <c r="Q36" s="32"/>
    </row>
    <row r="37" spans="1:18" ht="15" x14ac:dyDescent="0.25">
      <c r="A37" s="6"/>
      <c r="B37" s="6"/>
      <c r="C37" s="6"/>
      <c r="D37" s="6"/>
      <c r="E37" s="6"/>
      <c r="F37" s="6"/>
      <c r="G37" s="6"/>
      <c r="H37" s="21"/>
      <c r="I37" s="6"/>
      <c r="J37" s="6"/>
      <c r="K37" s="6"/>
      <c r="L37" s="51" t="s">
        <v>70</v>
      </c>
      <c r="M37" s="51"/>
      <c r="N37" s="52">
        <f>SUM(N12:N36)</f>
        <v>21</v>
      </c>
      <c r="O37" s="52">
        <f>SUM(O12:O36)</f>
        <v>19</v>
      </c>
    </row>
    <row r="38" spans="1:18" ht="40.5" customHeight="1" x14ac:dyDescent="0.5">
      <c r="A38" s="49"/>
      <c r="B38" s="49"/>
      <c r="C38" s="49"/>
      <c r="D38" s="49"/>
      <c r="E38" s="49"/>
      <c r="F38" s="49"/>
      <c r="G38" s="49"/>
      <c r="H38" s="49"/>
      <c r="I38" s="49"/>
      <c r="J38" s="49"/>
      <c r="K38" s="49"/>
      <c r="L38" s="49"/>
      <c r="N38" s="27" t="s">
        <v>66</v>
      </c>
      <c r="O38" s="27" t="s">
        <v>67</v>
      </c>
      <c r="P38" s="27" t="s">
        <v>69</v>
      </c>
      <c r="Q38" s="27" t="s">
        <v>68</v>
      </c>
    </row>
    <row r="39" spans="1:18" x14ac:dyDescent="0.5">
      <c r="N39" s="30">
        <f>N37/(C36-3)*100</f>
        <v>95.454545454545453</v>
      </c>
      <c r="O39" s="30">
        <f>O37/(C36-3)*100</f>
        <v>86.36363636363636</v>
      </c>
      <c r="P39" s="27" t="s">
        <v>42</v>
      </c>
      <c r="Q39" s="30">
        <f>0.5*N39+0.5*O39</f>
        <v>90.909090909090907</v>
      </c>
    </row>
    <row r="40" spans="1:18" x14ac:dyDescent="0.5">
      <c r="N40" s="28"/>
      <c r="O40" s="28"/>
      <c r="P40" s="29"/>
      <c r="Q40" s="29"/>
      <c r="R40" s="28"/>
    </row>
    <row r="41" spans="1:18" x14ac:dyDescent="0.5">
      <c r="N41" s="28"/>
      <c r="O41" s="28"/>
      <c r="P41" s="29"/>
      <c r="Q41" s="29"/>
      <c r="R41" s="28"/>
    </row>
    <row r="42" spans="1:18" x14ac:dyDescent="0.5">
      <c r="N42" s="28"/>
      <c r="O42" s="28"/>
      <c r="P42" s="29"/>
      <c r="Q42" s="29"/>
      <c r="R42" s="28"/>
    </row>
    <row r="43" spans="1:18" x14ac:dyDescent="0.5">
      <c r="N43" s="28"/>
      <c r="O43" s="28"/>
      <c r="P43" s="29"/>
      <c r="Q43" s="29"/>
      <c r="R43" s="28"/>
    </row>
    <row r="44" spans="1:18" x14ac:dyDescent="0.5">
      <c r="N44" s="28"/>
      <c r="O44" s="28"/>
      <c r="P44" s="29"/>
      <c r="Q44" s="29"/>
      <c r="R44" s="28"/>
    </row>
    <row r="45" spans="1:18" x14ac:dyDescent="0.5">
      <c r="N45" s="28"/>
      <c r="O45" s="28"/>
      <c r="P45" s="29"/>
      <c r="Q45" s="29"/>
      <c r="R45" s="28"/>
    </row>
    <row r="46" spans="1:18" x14ac:dyDescent="0.5">
      <c r="N46" s="28"/>
      <c r="O46" s="28"/>
      <c r="P46" s="29"/>
      <c r="Q46" s="29"/>
      <c r="R46" s="28"/>
    </row>
    <row r="47" spans="1:18" x14ac:dyDescent="0.5">
      <c r="N47" s="28"/>
      <c r="O47" s="28"/>
      <c r="P47" s="29"/>
      <c r="Q47" s="29"/>
      <c r="R47" s="28"/>
    </row>
    <row r="48" spans="1:18" x14ac:dyDescent="0.5">
      <c r="N48" s="28"/>
      <c r="O48" s="28"/>
      <c r="P48" s="29"/>
      <c r="Q48" s="29"/>
      <c r="R48" s="28"/>
    </row>
    <row r="49" spans="14:18" x14ac:dyDescent="0.5">
      <c r="N49" s="28"/>
      <c r="O49" s="28"/>
      <c r="P49" s="29"/>
      <c r="Q49" s="29"/>
      <c r="R49" s="28"/>
    </row>
    <row r="50" spans="14:18" x14ac:dyDescent="0.5">
      <c r="P50" s="26"/>
      <c r="Q50" s="26"/>
    </row>
    <row r="51" spans="14:18" x14ac:dyDescent="0.5">
      <c r="P51" s="26"/>
      <c r="Q51" s="26"/>
    </row>
    <row r="52" spans="14:18" x14ac:dyDescent="0.5">
      <c r="P52" s="26"/>
      <c r="Q52" s="26"/>
    </row>
    <row r="53" spans="14:18" x14ac:dyDescent="0.5">
      <c r="P53" s="26"/>
      <c r="Q53" s="26"/>
    </row>
    <row r="54" spans="14:18" x14ac:dyDescent="0.5">
      <c r="P54" s="26"/>
      <c r="Q54" s="26"/>
    </row>
    <row r="55" spans="14:18" x14ac:dyDescent="0.5">
      <c r="P55" s="26"/>
      <c r="Q55" s="26"/>
    </row>
    <row r="56" spans="14:18" x14ac:dyDescent="0.5">
      <c r="P56" s="26"/>
      <c r="Q56" s="26"/>
    </row>
    <row r="57" spans="14:18" x14ac:dyDescent="0.5">
      <c r="P57" s="26"/>
      <c r="Q57" s="26"/>
    </row>
    <row r="58" spans="14:18" x14ac:dyDescent="0.5">
      <c r="P58" s="26"/>
      <c r="Q58" s="26"/>
    </row>
    <row r="59" spans="14:18" x14ac:dyDescent="0.5">
      <c r="P59" s="26"/>
      <c r="Q59" s="26"/>
    </row>
    <row r="60" spans="14:18" x14ac:dyDescent="0.5">
      <c r="P60" s="26"/>
      <c r="Q60" s="26"/>
    </row>
    <row r="61" spans="14:18" x14ac:dyDescent="0.5">
      <c r="P61" s="26"/>
      <c r="Q61" s="26"/>
    </row>
    <row r="62" spans="14:18" x14ac:dyDescent="0.5">
      <c r="P62" s="26"/>
      <c r="Q62" s="26"/>
    </row>
    <row r="63" spans="14:18" x14ac:dyDescent="0.5">
      <c r="P63" s="26"/>
      <c r="Q63" s="26"/>
    </row>
    <row r="64" spans="14:18" x14ac:dyDescent="0.5">
      <c r="P64" s="26"/>
      <c r="Q64" s="26"/>
    </row>
    <row r="65" spans="16:17" x14ac:dyDescent="0.5">
      <c r="P65" s="26"/>
      <c r="Q65" s="26"/>
    </row>
    <row r="66" spans="16:17" x14ac:dyDescent="0.5">
      <c r="P66" s="26"/>
      <c r="Q66" s="26"/>
    </row>
    <row r="67" spans="16:17" x14ac:dyDescent="0.5">
      <c r="P67" s="26"/>
      <c r="Q67" s="26"/>
    </row>
    <row r="68" spans="16:17" x14ac:dyDescent="0.5">
      <c r="P68" s="26"/>
      <c r="Q68" s="26"/>
    </row>
    <row r="69" spans="16:17" x14ac:dyDescent="0.5">
      <c r="P69" s="26"/>
      <c r="Q69" s="26"/>
    </row>
    <row r="70" spans="16:17" x14ac:dyDescent="0.5">
      <c r="P70" s="26"/>
      <c r="Q70" s="26"/>
    </row>
    <row r="71" spans="16:17" x14ac:dyDescent="0.5">
      <c r="P71" s="26"/>
      <c r="Q71" s="26"/>
    </row>
    <row r="72" spans="16:17" x14ac:dyDescent="0.5">
      <c r="P72" s="26"/>
      <c r="Q72" s="26"/>
    </row>
    <row r="73" spans="16:17" x14ac:dyDescent="0.5">
      <c r="P73" s="26"/>
      <c r="Q73" s="26"/>
    </row>
    <row r="74" spans="16:17" x14ac:dyDescent="0.5">
      <c r="P74" s="26"/>
      <c r="Q74" s="26"/>
    </row>
    <row r="75" spans="16:17" x14ac:dyDescent="0.5">
      <c r="P75" s="26"/>
      <c r="Q75" s="26"/>
    </row>
    <row r="76" spans="16:17" x14ac:dyDescent="0.5">
      <c r="P76" s="26"/>
      <c r="Q76" s="26"/>
    </row>
    <row r="77" spans="16:17" x14ac:dyDescent="0.5">
      <c r="P77" s="26"/>
      <c r="Q77" s="26"/>
    </row>
    <row r="78" spans="16:17" x14ac:dyDescent="0.5">
      <c r="P78" s="26"/>
      <c r="Q78" s="26"/>
    </row>
    <row r="79" spans="16:17" x14ac:dyDescent="0.5">
      <c r="P79" s="26"/>
      <c r="Q79" s="26"/>
    </row>
    <row r="80" spans="16:17" x14ac:dyDescent="0.5">
      <c r="P80" s="26"/>
      <c r="Q80" s="26"/>
    </row>
    <row r="81" spans="16:17" x14ac:dyDescent="0.5">
      <c r="P81" s="26"/>
      <c r="Q81" s="26"/>
    </row>
    <row r="82" spans="16:17" x14ac:dyDescent="0.5">
      <c r="P82" s="26"/>
      <c r="Q82" s="26"/>
    </row>
    <row r="83" spans="16:17" x14ac:dyDescent="0.5">
      <c r="P83" s="26"/>
      <c r="Q83" s="26"/>
    </row>
    <row r="84" spans="16:17" x14ac:dyDescent="0.5">
      <c r="P84" s="26"/>
      <c r="Q84" s="26"/>
    </row>
    <row r="85" spans="16:17" x14ac:dyDescent="0.5">
      <c r="P85" s="26"/>
      <c r="Q85" s="26"/>
    </row>
    <row r="86" spans="16:17" x14ac:dyDescent="0.5">
      <c r="P86" s="26"/>
      <c r="Q86" s="26"/>
    </row>
    <row r="87" spans="16:17" x14ac:dyDescent="0.5">
      <c r="P87" s="26"/>
      <c r="Q87" s="26"/>
    </row>
    <row r="88" spans="16:17" x14ac:dyDescent="0.5">
      <c r="P88" s="26"/>
      <c r="Q88" s="26"/>
    </row>
    <row r="89" spans="16:17" x14ac:dyDescent="0.5">
      <c r="P89" s="26"/>
      <c r="Q89" s="26"/>
    </row>
    <row r="90" spans="16:17" x14ac:dyDescent="0.5">
      <c r="P90" s="26"/>
      <c r="Q90" s="26"/>
    </row>
    <row r="91" spans="16:17" x14ac:dyDescent="0.5">
      <c r="P91" s="26"/>
      <c r="Q91" s="26"/>
    </row>
    <row r="92" spans="16:17" x14ac:dyDescent="0.5">
      <c r="P92" s="26"/>
      <c r="Q92" s="26"/>
    </row>
  </sheetData>
  <mergeCells count="18">
    <mergeCell ref="P9:P10"/>
    <mergeCell ref="Q9:Q10"/>
    <mergeCell ref="A38:L38"/>
    <mergeCell ref="E9:E10"/>
    <mergeCell ref="C9:C10"/>
    <mergeCell ref="N9:N10"/>
    <mergeCell ref="O9:O10"/>
    <mergeCell ref="L37:M37"/>
    <mergeCell ref="A2:L2"/>
    <mergeCell ref="A3:L3"/>
    <mergeCell ref="F9:H9"/>
    <mergeCell ref="C11:L11"/>
    <mergeCell ref="I9:I10"/>
    <mergeCell ref="J9:J10"/>
    <mergeCell ref="A9:B9"/>
    <mergeCell ref="K9:K10"/>
    <mergeCell ref="L9:L10"/>
    <mergeCell ref="D9:D10"/>
  </mergeCells>
  <phoneticPr fontId="10" type="noConversion"/>
  <pageMargins left="0.31496062992125984" right="0.31496062992125984" top="0.74803149606299213" bottom="0.74803149606299213" header="0.31496062992125984" footer="0.31496062992125984"/>
  <pageSetup paperSize="9" scale="60" orientation="landscape" r:id="rId1"/>
  <rowBreaks count="2" manualBreakCount="2">
    <brk id="22" max="16" man="1"/>
    <brk id="2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5</vt:lpstr>
      <vt:lpstr>'5'!Заголовки_для_печати</vt:lpstr>
      <vt:lpstr>'5'!Область_печати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2016-02-15T11:01:46Z</cp:lastPrinted>
  <dcterms:created xsi:type="dcterms:W3CDTF">2014-07-22T10:41:33Z</dcterms:created>
  <dcterms:modified xsi:type="dcterms:W3CDTF">2016-07-18T10:46:44Z</dcterms:modified>
</cp:coreProperties>
</file>