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4235" windowHeight="7680"/>
  </bookViews>
  <sheets>
    <sheet name="5" sheetId="3" r:id="rId1"/>
    <sheet name="расчет" sheetId="4" r:id="rId2"/>
    <sheet name="Лист2" sheetId="6" r:id="rId3"/>
  </sheets>
  <definedNames>
    <definedName name="_xlnm.Print_Titles" localSheetId="0">'5'!$11:$12</definedName>
    <definedName name="_xlnm.Print_Area" localSheetId="0">'5'!$A$1:$L$41</definedName>
  </definedNames>
  <calcPr calcId="145621"/>
</workbook>
</file>

<file path=xl/calcChain.xml><?xml version="1.0" encoding="utf-8"?>
<calcChain xmlns="http://schemas.openxmlformats.org/spreadsheetml/2006/main">
  <c r="J25" i="3" l="1"/>
  <c r="I25" i="3"/>
  <c r="J36" i="3"/>
  <c r="I36" i="3"/>
  <c r="J21" i="3"/>
  <c r="I21" i="3"/>
  <c r="I16" i="3"/>
  <c r="J28" i="3"/>
  <c r="I28" i="3"/>
  <c r="J16" i="3"/>
  <c r="J14" i="3" l="1"/>
  <c r="K37" i="3" l="1"/>
  <c r="J37" i="3"/>
  <c r="I37" i="3"/>
  <c r="J32" i="3"/>
  <c r="I32" i="3"/>
  <c r="K32" i="3"/>
  <c r="I62" i="4" l="1"/>
  <c r="F62" i="4"/>
  <c r="I34" i="3"/>
  <c r="I59" i="4"/>
  <c r="F59" i="4"/>
  <c r="I56" i="4"/>
  <c r="F56" i="4"/>
  <c r="J27" i="3"/>
  <c r="J26" i="3"/>
  <c r="I27" i="3"/>
  <c r="K27" i="3"/>
  <c r="K26" i="3"/>
  <c r="I26" i="3"/>
  <c r="I38" i="4" l="1"/>
  <c r="F38" i="4"/>
  <c r="J48" i="4"/>
  <c r="I52" i="4" l="1"/>
  <c r="F54" i="4"/>
  <c r="F52" i="4" s="1"/>
  <c r="J29" i="3"/>
  <c r="K23" i="3" l="1"/>
  <c r="J23" i="3"/>
  <c r="I23" i="3"/>
  <c r="I46" i="4"/>
  <c r="I44" i="4" s="1"/>
  <c r="F46" i="4" l="1"/>
  <c r="F44" i="4" s="1"/>
  <c r="I41" i="4" l="1"/>
  <c r="F41" i="4"/>
  <c r="K25" i="3"/>
  <c r="I36" i="4"/>
  <c r="F36" i="4"/>
  <c r="K24" i="3"/>
  <c r="J24" i="3"/>
  <c r="I24" i="3"/>
  <c r="G34" i="4"/>
  <c r="D34" i="4"/>
  <c r="I34" i="4"/>
  <c r="F34" i="4"/>
  <c r="B31" i="4"/>
  <c r="C31" i="4"/>
  <c r="F31" i="4"/>
  <c r="F29" i="4"/>
  <c r="C29" i="4"/>
  <c r="K22" i="3"/>
  <c r="J22" i="3"/>
  <c r="I22" i="3"/>
  <c r="K21" i="3"/>
  <c r="H24" i="4" l="1"/>
  <c r="H25" i="4"/>
  <c r="H26" i="4" s="1"/>
  <c r="H21" i="4"/>
  <c r="H23" i="4" s="1"/>
  <c r="H20" i="4" l="1"/>
  <c r="G25" i="4"/>
  <c r="G24" i="4"/>
  <c r="G21" i="4" s="1"/>
  <c r="G23" i="4" s="1"/>
  <c r="I25" i="4"/>
  <c r="I50" i="4" s="1"/>
  <c r="H19" i="4" l="1"/>
  <c r="H17" i="4"/>
  <c r="G26" i="4"/>
  <c r="G20" i="4" s="1"/>
  <c r="I24" i="4"/>
  <c r="F24" i="4"/>
  <c r="F49" i="4" s="1"/>
  <c r="I26" i="4" l="1"/>
  <c r="I51" i="4" s="1"/>
  <c r="I47" i="4" s="1"/>
  <c r="I49" i="4"/>
  <c r="I21" i="4"/>
  <c r="I23" i="4" s="1"/>
  <c r="F21" i="4"/>
  <c r="F23" i="4" s="1"/>
  <c r="G19" i="4"/>
  <c r="G17" i="4"/>
  <c r="I20" i="4"/>
  <c r="I14" i="4"/>
  <c r="F14" i="4"/>
  <c r="F8" i="4"/>
  <c r="F9" i="4"/>
  <c r="I4" i="4"/>
  <c r="F4" i="4"/>
  <c r="I19" i="4" l="1"/>
  <c r="I17" i="4"/>
  <c r="I29" i="3"/>
  <c r="K17" i="3"/>
  <c r="K16" i="3"/>
  <c r="J35" i="3"/>
  <c r="I35" i="3"/>
  <c r="K34" i="3"/>
  <c r="J34" i="3"/>
  <c r="K33" i="3"/>
  <c r="J33" i="3"/>
  <c r="I33" i="3"/>
  <c r="K29" i="3"/>
  <c r="K28" i="3"/>
  <c r="K19" i="3"/>
  <c r="J19" i="3"/>
  <c r="I19" i="3"/>
  <c r="J17" i="3"/>
  <c r="I17" i="3"/>
  <c r="K15" i="3"/>
  <c r="J15" i="3"/>
  <c r="I15" i="3"/>
  <c r="K14" i="3"/>
  <c r="I14" i="3"/>
  <c r="J38" i="3" l="1"/>
  <c r="I38" i="3"/>
  <c r="K38" i="3"/>
  <c r="F25" i="4"/>
  <c r="F26" i="4" l="1"/>
  <c r="F50" i="4"/>
  <c r="F20" i="4" l="1"/>
  <c r="F51" i="4"/>
  <c r="F47" i="4" s="1"/>
  <c r="F19" i="4" l="1"/>
  <c r="F17" i="4"/>
</calcChain>
</file>

<file path=xl/sharedStrings.xml><?xml version="1.0" encoding="utf-8"?>
<sst xmlns="http://schemas.openxmlformats.org/spreadsheetml/2006/main" count="233" uniqueCount="159">
  <si>
    <t>МП</t>
  </si>
  <si>
    <t>Пп</t>
  </si>
  <si>
    <t>09</t>
  </si>
  <si>
    <t xml:space="preserve">Наименование подпрограммы              Управление муниципальными финансами </t>
  </si>
  <si>
    <t>Ответственный исполнитель                Управление финансов Администрации муниципального образования «Увинский район»</t>
  </si>
  <si>
    <t>Значения целевых показателей (индикаторов)</t>
  </si>
  <si>
    <t>Подпрограмма «Управление муниципальными финансами»</t>
  </si>
  <si>
    <t xml:space="preserve">Объем налоговых и неналоговых  доходов консолидированного бюджета Увинского района 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</si>
  <si>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консолидированного бюджета Увинского района (без учета субвенций)</t>
  </si>
  <si>
    <t>%</t>
  </si>
  <si>
    <t xml:space="preserve">Отношение дефицита бюджета муниципального образования «Увинский район» к доходам бюджета муниципального образования «Увинский район», рассчитанное в соответствии с требованиями Бюджетного кодекса Российской  Федерации 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</si>
  <si>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«Увинский район» на оплату труда (включая начисления на оплату труда)</t>
  </si>
  <si>
    <t>Доля расходов  бюджета муниципального образования «Увинский район», формируемых  в рамках программ (муниципальных программ  муниципального образования «Увинский район», муниципальных  целевых программ) в общем объеме  расходов бюджета  муниципального образования «Увинский район»  (за исключением расходов,  осуществляемых  за счет субвенций  из федерального и республиканского  бюджетов)  (Доля расходов бюджета, формируемых в рамках муниципальных программ)</t>
  </si>
  <si>
    <t xml:space="preserve">Оценка качества управления  муниципальными  финансами  муниципального образования «Увинский район», определяемая Министерством  финансов Удмуртской Республики         </t>
  </si>
  <si>
    <t>Средний уровень качества финансового     менеджмента главных  распорядителей средств бюджета   муниципального образования «Увинский район»</t>
  </si>
  <si>
    <t>Средний уровень качества управления муниципальными финансами муниципальных образований сельских поселений по отношению к предыдущему году</t>
  </si>
  <si>
    <t>Отношение недополученных доходов по местным налогам в результате действия налоговых льгот, установленных законодательными (представительными) органами местного самоуправления муниципальных образований Увинского района к налоговым доходам консолидированного бюджета Увинского района</t>
  </si>
  <si>
    <t xml:space="preserve">Исполнение расходных обязательств  муниципального образования «Увинский район» в соответствии с решением о бюджете муниципального образования «Увинский район» на очередной финансовый год и плановый период </t>
  </si>
  <si>
    <t>Удельный вес главных  распорядителей средств бюджета муниципального образования «Увинский район», осуществляющих финансовый  контроль в общем  количестве главных распорядителей  средств бюджета муниципального образования «Увинский район», на которых  в соответствии с  законодательством возложены функции по финансовому контролю</t>
  </si>
  <si>
    <t xml:space="preserve">Отношение объема  муниципального долга муниципального образования «Увинский район» к годовому объему доходов бюджета  муниципального образования «Увинский район» без учета   безвозмездных поступлений       </t>
  </si>
  <si>
    <t xml:space="preserve">Отношение расходов на обслуживание  муниципального  долга муниципального образования «Увинский район» к объему расходов бюджета муниципального образования «Увинский район»  (за исключением объема расходов,  которые  осуществляются за счет субвенций, предоставляемых из бюджетов бюджетной системы  Российской Федерации)        </t>
  </si>
  <si>
    <t>Отношение объема просроченной  задолженности  по долговым обязательствам муниципального образования «Увинский район» к общему объему муниципального  долга муниципального образования «Увинский район»</t>
  </si>
  <si>
    <t xml:space="preserve">Отношение объема  выплат по муниципальным гарантиям к общему объему предоставленных муниципальным образованием «Увинский район» муниципальных   гарантий          </t>
  </si>
  <si>
    <t>Отношение объема  заимствований муниципального образования «Увинский район» в отчетном  финансовом году  к сумме, направляемой в отчетном финансовом году на финансирование дефицита бюджета  и (или) погашение долговых обязательств  бюджета муниципального образования «Увинский район»</t>
  </si>
  <si>
    <t xml:space="preserve">Доля дотаций  в объеме межбюджетных трансфертов из бюджета муниципального образования «Увинский район»  бюджетам  муниципальных образований сельских поселений в Увинском районе        </t>
  </si>
  <si>
    <t xml:space="preserve">Доля просроченной кредиторской задолженности в расходах бюджетов муниципальных образований сельских поселений в Увинском районе        </t>
  </si>
  <si>
    <t xml:space="preserve">Отношение дефицита бюджетов муниципальных образований  сельских поселений в Увинском районе к доходам бюджетов муниципальных    образований  сельских поселений в Увинском районе, рассчитанное в соответствии с требованиями Бюджетного кодекса Российской Федерации         </t>
  </si>
  <si>
    <t>Уровень качества управления       муниципальными финансами муниципальных образований сельских поселений по результатам мониторинга и оценки качества управления  муниципальными финансами  муниципальных образований сельских поселений в Увинском районе</t>
  </si>
  <si>
    <t xml:space="preserve">Уровень выполнения значений целевых показателей (индикаторов) муниципальной программы         </t>
  </si>
  <si>
    <t>Код аналитической программной классификации</t>
  </si>
  <si>
    <t xml:space="preserve">Наименование
целевого
показателя
(индикатора)
</t>
  </si>
  <si>
    <t xml:space="preserve">Единица 
измерения
</t>
  </si>
  <si>
    <t xml:space="preserve">Исполнение плана по налоговым  и неналоговым доходам бюджета муниципального образования «Увинский район» за отчетный финансовый год </t>
  </si>
  <si>
    <t xml:space="preserve">Удельный вес проведенных Управлением финансов Администрации муниципального образования «Увинский район» контрольных мероприятий (ревизий и проверок)   использования    средств бюджета   муниципального образования «Увинский район» к числу запланированных мероприятий </t>
  </si>
  <si>
    <t xml:space="preserve">N
п/п
</t>
  </si>
  <si>
    <t xml:space="preserve">Абсолютное отклонение факта от плана </t>
  </si>
  <si>
    <t>Относительное отклонение факта от плана, в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</si>
  <si>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</si>
  <si>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</si>
  <si>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 xml:space="preserve">тыс.
руб.
</t>
  </si>
  <si>
    <t>баллы</t>
  </si>
  <si>
    <t>муниципальные гарантии не предоставлялись</t>
  </si>
  <si>
    <t>не более 5</t>
  </si>
  <si>
    <t>не более 1</t>
  </si>
  <si>
    <t>надлежащее управление</t>
  </si>
  <si>
    <t>не менее 100</t>
  </si>
  <si>
    <t>не более 100</t>
  </si>
  <si>
    <t>не более 50</t>
  </si>
  <si>
    <t>не более 15</t>
  </si>
  <si>
    <t>не более 10</t>
  </si>
  <si>
    <t>не менее 80</t>
  </si>
  <si>
    <t>не менее 14</t>
  </si>
  <si>
    <t>Отношение объема  просроченной кредиторской задолженности  бюджета муниципального образования «Увинский район» (за исключением просроченной кредиторской задолженности, образованной по приносящей доход деятельности  (собственные доходы учреждений))к расходам бюджета муниципального образования «Увинский район»</t>
  </si>
  <si>
    <t>не менее 29</t>
  </si>
  <si>
    <t>фактическое значение данного показателя равное "0" считается положительным</t>
  </si>
  <si>
    <t>Положительным считатется снижение фактического значения данного показателя, но до уровня не менее 20%.</t>
  </si>
  <si>
    <t>Положительным считается увеличение фактического значения данного показателя.</t>
  </si>
  <si>
    <t>-</t>
  </si>
  <si>
    <t>факт на начало отчетного периода (за 2015 год)</t>
  </si>
  <si>
    <t xml:space="preserve">Положительным считатется снижение фактического значения данного показателя. </t>
  </si>
  <si>
    <t xml:space="preserve">Значение данного показателя на уровне "надлежащее управление" считается положительным.                                 Оценка качества управления муниципальными финансами МО "Увинский район" проводится МФ УР один раз в год по итогам года, за 2016 год будет получена во втором квартале 2017 года. </t>
  </si>
  <si>
    <t>Положительным считается увеличение фактического значения данного показателя. Срок проведения годового мониторинга качества финансового менеджмента главных распорядителей средств бюджета за 2015 год - до 15 июня 2016 года. Оценка проводится с учетом всех показателей по итогам года.</t>
  </si>
  <si>
    <t>Положительным считается увеличение фактического значения данного показателя. Оценка качества управления муниципальными финансами сельских поселений проводится по итогам года, будет проведена за 2016 г. в 1 квартале 2017 г.</t>
  </si>
  <si>
    <t xml:space="preserve">Положительным считается увеличение фактического значения данного показателя. </t>
  </si>
  <si>
    <t xml:space="preserve">Положительным считается снижение фактического значения данного показателя. </t>
  </si>
  <si>
    <t>Положительным считатется снижение фактического значения данного показателя</t>
  </si>
  <si>
    <t xml:space="preserve">2,4 (данные за 2014 г.) </t>
  </si>
  <si>
    <t xml:space="preserve">Доля дотаций из бюджета муниципального образования «Увинский район» в объеме собственных доходов бюджетов муниципальных образований сельских поселений </t>
  </si>
  <si>
    <t>по состоянию на 31 декабря 2016 года</t>
  </si>
  <si>
    <t>значение на на 31.12.2016 г.</t>
  </si>
  <si>
    <t>план на конец 2016 года (на 31.12.2016)</t>
  </si>
  <si>
    <t>для расчета показателей</t>
  </si>
  <si>
    <t>№2</t>
  </si>
  <si>
    <t>налог.неналог</t>
  </si>
  <si>
    <t>разница между получ. и погаш. бюдж.кредитов</t>
  </si>
  <si>
    <t>изм.остатков</t>
  </si>
  <si>
    <t>профицит</t>
  </si>
  <si>
    <t>№3 дефицит расчит. по БК</t>
  </si>
  <si>
    <t>% дефицита фактич.</t>
  </si>
  <si>
    <t>№4</t>
  </si>
  <si>
    <t>просроч.КЗ на 01.01.</t>
  </si>
  <si>
    <t>№6</t>
  </si>
  <si>
    <t>расходы по программам</t>
  </si>
  <si>
    <t xml:space="preserve">       - за счет субвенций</t>
  </si>
  <si>
    <t xml:space="preserve">      - за минусом субвенций </t>
  </si>
  <si>
    <t>всего расходов</t>
  </si>
  <si>
    <t>факт</t>
  </si>
  <si>
    <t xml:space="preserve">дефицит </t>
  </si>
  <si>
    <t>расходы район</t>
  </si>
  <si>
    <t>субвенции поступили за год</t>
  </si>
  <si>
    <t>остаток субвенций на конец года</t>
  </si>
  <si>
    <t xml:space="preserve">непрограммные расходы </t>
  </si>
  <si>
    <t>ВУС</t>
  </si>
  <si>
    <t>план перв.</t>
  </si>
  <si>
    <t>план на конец</t>
  </si>
  <si>
    <t>83,6 (данные за 2014 г.)*</t>
  </si>
  <si>
    <t>90 (данные за 2015 г.)*</t>
  </si>
  <si>
    <t>&lt;*&gt; В связи с отсутствия на момент составления отчета информации по значению показателя за 2016 г., учитывается информация за 2015 г. и сравнивается со значением показателя за 2014 г.</t>
  </si>
  <si>
    <t>надлежащее управление*</t>
  </si>
  <si>
    <t>89,6  (данные за 2014 г.)*</t>
  </si>
  <si>
    <t>100,5  (данные за 2015 г.)*</t>
  </si>
  <si>
    <t>№9</t>
  </si>
  <si>
    <t>ср.уровень кач упр.фин.пос.</t>
  </si>
  <si>
    <t>Положительным считатется снижение фактического значения данного показателя.                                                                 Срок представления налоговой отчетности (формы 5-МН) по итогам 2016 года -  не позднее 31 июля 2017г.</t>
  </si>
  <si>
    <t>№10</t>
  </si>
  <si>
    <t xml:space="preserve">недополуч. доходы в рез.действ.налог льгот </t>
  </si>
  <si>
    <t>налоговые доходы</t>
  </si>
  <si>
    <t>100,2                        (101 % к первоначальному плану на 2015 г.)</t>
  </si>
  <si>
    <t>№11</t>
  </si>
  <si>
    <t>всего доходов (консол.)</t>
  </si>
  <si>
    <t>субвенции (консол.)</t>
  </si>
  <si>
    <t>налоговые и неналоговые доходы (консол.)</t>
  </si>
  <si>
    <t>налоговые и неналоговые доходы (район)</t>
  </si>
  <si>
    <t>102,6                        (105,2 % к первоначальному плану на 2016 г.)</t>
  </si>
  <si>
    <t>№12</t>
  </si>
  <si>
    <t>расходы всего (район)</t>
  </si>
  <si>
    <t xml:space="preserve">не менее 100 (по году)                 </t>
  </si>
  <si>
    <t>№13</t>
  </si>
  <si>
    <t>кол-во ГАБС</t>
  </si>
  <si>
    <t>кол-во ГАБС провод.фин.контроль</t>
  </si>
  <si>
    <t>№14</t>
  </si>
  <si>
    <t>№15</t>
  </si>
  <si>
    <t>объем муниципального долга</t>
  </si>
  <si>
    <t xml:space="preserve">1,93 (данные за 2015 г.) </t>
  </si>
  <si>
    <t>№16</t>
  </si>
  <si>
    <t>расходы на обслуж. долга</t>
  </si>
  <si>
    <t>№19</t>
  </si>
  <si>
    <t>всего получено кредитов</t>
  </si>
  <si>
    <t xml:space="preserve">     - из них направлено на погашение долга</t>
  </si>
  <si>
    <t xml:space="preserve">     - на дефицит</t>
  </si>
  <si>
    <t xml:space="preserve">Положительным считается снижение фактического значения данного показателя.                                                                                                     Фактический показатель за 2016 год выше аналогичного показателя за 2015 г на 85,7%  в связи с увеличением расходов на обслуживание муниципального долга в 2016 г. на 801,6 т.р., т.к. во втором полугодии 2015 г. были получены кредиты на сумму  37026,27 тыс.руб.           </t>
  </si>
  <si>
    <t>кол-во проверок по уточнен. плану</t>
  </si>
  <si>
    <t>кол-во проверок фактич. Проведено (из формы AS06)</t>
  </si>
  <si>
    <t>№20</t>
  </si>
  <si>
    <t>собственные доходы поселений</t>
  </si>
  <si>
    <t>№21</t>
  </si>
  <si>
    <t>дотация из бюджета района  поселениям</t>
  </si>
  <si>
    <t>Общий объем МБТ из района в поселения</t>
  </si>
  <si>
    <t xml:space="preserve"> не менее 20</t>
  </si>
  <si>
    <t>№22</t>
  </si>
  <si>
    <t>просроченная КЗ</t>
  </si>
  <si>
    <t>всего расходов поселений</t>
  </si>
  <si>
    <t>фактическое значение данного показателя менее либо равное "100" считается положительным</t>
  </si>
  <si>
    <t>Положительным считается снижение фактического значения данного показателя либо = "0" или не более "10".</t>
  </si>
  <si>
    <t>Уменьшение фактического значения данного показателя либо не более "5" считается положительным</t>
  </si>
  <si>
    <t>Уменьшение фактического значения данного показателя либо значение не более "1" считаются положительным.Просроченная кредиторская задоженность сельских поселений составила на 01.01.2017 г. 736,76 т.р. (по 6 поселениям по причине недостаточности денежных средств на расчетном счете - прил. 5.1.). Принимаются меры для погашения просроченной кредит.задолженности в виде мероприятий по уменьшению недоимки в бюджеты поселений.</t>
  </si>
  <si>
    <t xml:space="preserve"> </t>
  </si>
  <si>
    <t>Наименование программы                      Муниципальное управление</t>
  </si>
  <si>
    <t>Форма 5. Отчет о достигнутых значениях целевых показателей (индикаторов)  подпрограммы муниципальной программы</t>
  </si>
  <si>
    <t xml:space="preserve">Фактическое значение данного показателя не менее "14" (а также  увеличение) считается положительным. Оценка качества управления муниципальными финансами сельских поселений проводится один раз в год по итогам года, за 2016 год будет проведена в 1 квартале 2017 года.. </t>
  </si>
  <si>
    <t xml:space="preserve">фактическое значение данного показателя равное "100" считается положительным.                                                                                                          Внутренний финансовый контроль осуществлялся:                                                                                     в 2015 году в 5 из 7 ГАБС                           в 2016 году в 4  из 6 ГАБС.                                В 2015 и 20116 годах внутренний финансовый контроль не проводили Администрация Увинского района и Совет депутатов Увинского района                                                                    </t>
  </si>
  <si>
    <t>Положительным считатется снижение фактического значения данного показателя (по итогам 2016 года бюджет МО "Увинский район" исполнен с профицитом)</t>
  </si>
  <si>
    <t>фактическое значение данного показателя более либо равное "100" считается положительным (проверки осуществляются отделом контрольно-ревизионной работы Администрации Увинского района)</t>
  </si>
  <si>
    <t>равно 0</t>
  </si>
  <si>
    <t>14,48  (данные за 2014 год)*</t>
  </si>
  <si>
    <t>14,6 (данные за 2015 год) *</t>
  </si>
  <si>
    <t>1а</t>
  </si>
  <si>
    <t xml:space="preserve">не ниже
75
</t>
  </si>
  <si>
    <t xml:space="preserve">не менее 88 (по году)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</si>
</sst>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%"/>
    <numFmt numFmtId="167" formatCode="#,##0.00000"/>
  </numFmts>
  <fonts count="2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9" fontId="12" fillId="0" borderId="0" applyFont="0" applyFill="0" applyBorder="0" applyAlignment="0" applyProtection="0"/>
    <xf numFmtId="4" fontId="15" fillId="0" borderId="7">
      <alignment horizontal="right"/>
    </xf>
  </cellStyleXfs>
  <cellXfs count="87">
    <xf numFmtId="0" fontId="0" fillId="0" borderId="0" xfId="0"/>
    <xf numFmtId="0" fontId="1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0" fillId="0" borderId="0" xfId="0" applyFill="1"/>
    <xf numFmtId="0" fontId="11" fillId="0" borderId="1" xfId="0" applyFont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" fontId="0" fillId="0" borderId="0" xfId="0" applyNumberFormat="1"/>
    <xf numFmtId="0" fontId="0" fillId="0" borderId="1" xfId="0" applyBorder="1" applyAlignment="1">
      <alignment wrapText="1"/>
    </xf>
    <xf numFmtId="0" fontId="14" fillId="0" borderId="1" xfId="0" applyFont="1" applyBorder="1" applyAlignment="1">
      <alignment wrapText="1"/>
    </xf>
    <xf numFmtId="4" fontId="0" fillId="0" borderId="1" xfId="0" applyNumberFormat="1" applyBorder="1"/>
    <xf numFmtId="0" fontId="14" fillId="4" borderId="1" xfId="0" applyFont="1" applyFill="1" applyBorder="1" applyAlignment="1">
      <alignment wrapText="1"/>
    </xf>
    <xf numFmtId="166" fontId="14" fillId="4" borderId="1" xfId="1" applyNumberFormat="1" applyFont="1" applyFill="1" applyBorder="1"/>
    <xf numFmtId="4" fontId="14" fillId="4" borderId="1" xfId="0" applyNumberFormat="1" applyFont="1" applyFill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6" fillId="0" borderId="1" xfId="0" applyFont="1" applyBorder="1" applyAlignment="1">
      <alignment wrapText="1"/>
    </xf>
    <xf numFmtId="0" fontId="18" fillId="0" borderId="0" xfId="0" applyFont="1"/>
    <xf numFmtId="166" fontId="14" fillId="4" borderId="1" xfId="1" applyNumberFormat="1" applyFont="1" applyFill="1" applyBorder="1" applyAlignment="1">
      <alignment horizontal="right"/>
    </xf>
    <xf numFmtId="4" fontId="0" fillId="0" borderId="1" xfId="0" applyNumberFormat="1" applyBorder="1" applyAlignment="1">
      <alignment horizontal="right"/>
    </xf>
    <xf numFmtId="0" fontId="14" fillId="4" borderId="1" xfId="0" applyFont="1" applyFill="1" applyBorder="1" applyAlignment="1">
      <alignment horizontal="right"/>
    </xf>
    <xf numFmtId="166" fontId="14" fillId="0" borderId="1" xfId="1" applyNumberFormat="1" applyFont="1" applyBorder="1" applyAlignment="1">
      <alignment horizontal="right"/>
    </xf>
    <xf numFmtId="0" fontId="14" fillId="0" borderId="1" xfId="0" applyFont="1" applyBorder="1" applyAlignment="1">
      <alignment horizontal="right"/>
    </xf>
    <xf numFmtId="4" fontId="18" fillId="0" borderId="1" xfId="0" applyNumberFormat="1" applyFont="1" applyBorder="1" applyAlignment="1">
      <alignment horizontal="right"/>
    </xf>
    <xf numFmtId="10" fontId="14" fillId="4" borderId="1" xfId="1" applyNumberFormat="1" applyFont="1" applyFill="1" applyBorder="1" applyAlignment="1">
      <alignment horizontal="right"/>
    </xf>
    <xf numFmtId="9" fontId="14" fillId="4" borderId="1" xfId="1" applyNumberFormat="1" applyFont="1" applyFill="1" applyBorder="1" applyAlignment="1">
      <alignment horizontal="right"/>
    </xf>
    <xf numFmtId="4" fontId="19" fillId="0" borderId="1" xfId="0" applyNumberFormat="1" applyFont="1" applyBorder="1" applyAlignment="1">
      <alignment horizontal="right"/>
    </xf>
    <xf numFmtId="4" fontId="17" fillId="3" borderId="1" xfId="0" applyNumberFormat="1" applyFont="1" applyFill="1" applyBorder="1" applyAlignment="1">
      <alignment horizontal="right"/>
    </xf>
    <xf numFmtId="4" fontId="20" fillId="3" borderId="1" xfId="0" applyNumberFormat="1" applyFont="1" applyFill="1" applyBorder="1" applyAlignment="1">
      <alignment horizontal="right"/>
    </xf>
    <xf numFmtId="4" fontId="13" fillId="3" borderId="1" xfId="0" applyNumberFormat="1" applyFont="1" applyFill="1" applyBorder="1" applyAlignment="1">
      <alignment horizontal="right"/>
    </xf>
    <xf numFmtId="4" fontId="21" fillId="3" borderId="1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right"/>
    </xf>
    <xf numFmtId="0" fontId="10" fillId="0" borderId="0" xfId="0" applyFont="1" applyAlignment="1">
      <alignment horizontal="center"/>
    </xf>
    <xf numFmtId="4" fontId="0" fillId="0" borderId="1" xfId="0" applyNumberFormat="1" applyBorder="1" applyAlignment="1">
      <alignment wrapText="1"/>
    </xf>
    <xf numFmtId="4" fontId="0" fillId="0" borderId="0" xfId="0" applyNumberFormat="1" applyAlignment="1">
      <alignment wrapText="1"/>
    </xf>
    <xf numFmtId="9" fontId="14" fillId="4" borderId="1" xfId="1" applyNumberFormat="1" applyFont="1" applyFill="1" applyBorder="1" applyAlignment="1">
      <alignment wrapText="1"/>
    </xf>
    <xf numFmtId="4" fontId="14" fillId="4" borderId="1" xfId="0" applyNumberFormat="1" applyFont="1" applyFill="1" applyBorder="1" applyAlignment="1">
      <alignment wrapText="1"/>
    </xf>
    <xf numFmtId="166" fontId="14" fillId="4" borderId="1" xfId="0" applyNumberFormat="1" applyFont="1" applyFill="1" applyBorder="1"/>
    <xf numFmtId="166" fontId="14" fillId="4" borderId="1" xfId="0" applyNumberFormat="1" applyFont="1" applyFill="1" applyBorder="1" applyAlignment="1">
      <alignment horizontal="right"/>
    </xf>
    <xf numFmtId="4" fontId="16" fillId="0" borderId="1" xfId="0" applyNumberFormat="1" applyFont="1" applyBorder="1"/>
    <xf numFmtId="10" fontId="14" fillId="4" borderId="1" xfId="1" applyNumberFormat="1" applyFont="1" applyFill="1" applyBorder="1"/>
    <xf numFmtId="10" fontId="14" fillId="4" borderId="1" xfId="0" applyNumberFormat="1" applyFont="1" applyFill="1" applyBorder="1"/>
    <xf numFmtId="4" fontId="16" fillId="0" borderId="1" xfId="0" applyNumberFormat="1" applyFont="1" applyBorder="1" applyAlignment="1">
      <alignment wrapText="1"/>
    </xf>
    <xf numFmtId="0" fontId="16" fillId="0" borderId="0" xfId="0" applyFont="1"/>
    <xf numFmtId="167" fontId="0" fillId="0" borderId="1" xfId="0" applyNumberFormat="1" applyBorder="1"/>
    <xf numFmtId="9" fontId="21" fillId="4" borderId="1" xfId="1" applyFont="1" applyFill="1" applyBorder="1" applyAlignment="1">
      <alignment horizontal="left"/>
    </xf>
    <xf numFmtId="4" fontId="0" fillId="3" borderId="1" xfId="0" applyNumberFormat="1" applyFill="1" applyBorder="1"/>
    <xf numFmtId="164" fontId="10" fillId="3" borderId="0" xfId="0" applyNumberFormat="1" applyFont="1" applyFill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2" fillId="5" borderId="1" xfId="0" applyFont="1" applyFill="1" applyBorder="1" applyAlignment="1">
      <alignment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4" fontId="7" fillId="5" borderId="1" xfId="0" applyNumberFormat="1" applyFont="1" applyFill="1" applyBorder="1" applyAlignment="1">
      <alignment horizontal="center" vertical="center" wrapText="1"/>
    </xf>
    <xf numFmtId="165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0" fillId="5" borderId="0" xfId="0" applyFill="1"/>
  </cellXfs>
  <cellStyles count="3">
    <cellStyle name="xl101" xfId="2"/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zoomScale="80" zoomScaleNormal="80" workbookViewId="0">
      <pane ySplit="12" topLeftCell="A28" activePane="bottomLeft" state="frozenSplit"/>
      <selection pane="bottomLeft" activeCell="E11" sqref="E11:E12"/>
    </sheetView>
  </sheetViews>
  <sheetFormatPr defaultRowHeight="15" x14ac:dyDescent="0.25"/>
  <cols>
    <col min="1" max="1" width="6.140625" customWidth="1"/>
    <col min="2" max="2" width="7.42578125" customWidth="1"/>
    <col min="4" max="4" width="42.5703125" customWidth="1"/>
    <col min="6" max="7" width="13.85546875" customWidth="1"/>
    <col min="8" max="8" width="14.5703125" style="3" customWidth="1"/>
    <col min="9" max="11" width="13.85546875" customWidth="1"/>
    <col min="12" max="12" width="35.42578125" customWidth="1"/>
  </cols>
  <sheetData>
    <row r="1" spans="1:12" ht="13.5" customHeight="1" x14ac:dyDescent="0.25">
      <c r="D1" t="s">
        <v>146</v>
      </c>
      <c r="L1" s="15"/>
    </row>
    <row r="2" spans="1:12" ht="21.75" customHeight="1" x14ac:dyDescent="0.25">
      <c r="A2" s="71" t="s">
        <v>148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</row>
    <row r="3" spans="1:12" ht="18" customHeight="1" x14ac:dyDescent="0.25">
      <c r="A3" s="71" t="s">
        <v>68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</row>
    <row r="4" spans="1:12" ht="14.25" customHeight="1" x14ac:dyDescent="0.25">
      <c r="A4" s="4"/>
    </row>
    <row r="5" spans="1:12" ht="14.25" customHeight="1" x14ac:dyDescent="0.25">
      <c r="A5" s="1" t="s">
        <v>147</v>
      </c>
    </row>
    <row r="6" spans="1:12" ht="14.25" customHeight="1" x14ac:dyDescent="0.25">
      <c r="A6" s="4"/>
    </row>
    <row r="7" spans="1:12" ht="17.25" customHeight="1" x14ac:dyDescent="0.25">
      <c r="A7" s="1" t="s">
        <v>3</v>
      </c>
    </row>
    <row r="8" spans="1:12" ht="14.25" customHeight="1" x14ac:dyDescent="0.25">
      <c r="A8" s="1"/>
    </row>
    <row r="9" spans="1:12" ht="19.5" customHeight="1" x14ac:dyDescent="0.25">
      <c r="A9" s="1" t="s">
        <v>4</v>
      </c>
    </row>
    <row r="10" spans="1:12" ht="16.5" customHeight="1" x14ac:dyDescent="0.25">
      <c r="A10" s="5"/>
    </row>
    <row r="11" spans="1:12" ht="55.5" customHeight="1" x14ac:dyDescent="0.25">
      <c r="A11" s="72" t="s">
        <v>29</v>
      </c>
      <c r="B11" s="72"/>
      <c r="C11" s="76" t="s">
        <v>34</v>
      </c>
      <c r="D11" s="76" t="s">
        <v>30</v>
      </c>
      <c r="E11" s="76" t="s">
        <v>31</v>
      </c>
      <c r="F11" s="72" t="s">
        <v>5</v>
      </c>
      <c r="G11" s="72"/>
      <c r="H11" s="72"/>
      <c r="I11" s="72" t="s">
        <v>35</v>
      </c>
      <c r="J11" s="72" t="s">
        <v>36</v>
      </c>
      <c r="K11" s="72" t="s">
        <v>37</v>
      </c>
      <c r="L11" s="72" t="s">
        <v>38</v>
      </c>
    </row>
    <row r="12" spans="1:12" ht="54.75" customHeight="1" x14ac:dyDescent="0.25">
      <c r="A12" s="7" t="s">
        <v>0</v>
      </c>
      <c r="B12" s="7" t="s">
        <v>1</v>
      </c>
      <c r="C12" s="77"/>
      <c r="D12" s="77"/>
      <c r="E12" s="77"/>
      <c r="F12" s="7" t="s">
        <v>58</v>
      </c>
      <c r="G12" s="7" t="s">
        <v>70</v>
      </c>
      <c r="H12" s="17" t="s">
        <v>69</v>
      </c>
      <c r="I12" s="72"/>
      <c r="J12" s="72"/>
      <c r="K12" s="72"/>
      <c r="L12" s="72"/>
    </row>
    <row r="13" spans="1:12" ht="21" customHeight="1" x14ac:dyDescent="0.25">
      <c r="A13" s="10" t="s">
        <v>2</v>
      </c>
      <c r="B13" s="8">
        <v>2</v>
      </c>
      <c r="C13" s="73" t="s">
        <v>6</v>
      </c>
      <c r="D13" s="74"/>
      <c r="E13" s="74"/>
      <c r="F13" s="74"/>
      <c r="G13" s="74"/>
      <c r="H13" s="74"/>
      <c r="I13" s="74"/>
      <c r="J13" s="74"/>
      <c r="K13" s="74"/>
      <c r="L13" s="75"/>
    </row>
    <row r="14" spans="1:12" ht="78" customHeight="1" x14ac:dyDescent="0.25">
      <c r="A14" s="2" t="s">
        <v>2</v>
      </c>
      <c r="B14" s="7">
        <v>2</v>
      </c>
      <c r="C14" s="7">
        <v>1</v>
      </c>
      <c r="D14" s="9" t="s">
        <v>7</v>
      </c>
      <c r="E14" s="11" t="s">
        <v>39</v>
      </c>
      <c r="F14" s="23">
        <v>384921.1</v>
      </c>
      <c r="G14" s="20">
        <v>419855</v>
      </c>
      <c r="H14" s="23">
        <v>429366.2</v>
      </c>
      <c r="I14" s="24">
        <f>H14-G14</f>
        <v>9511.2000000000116</v>
      </c>
      <c r="J14" s="25">
        <f>H14/G14*100-100</f>
        <v>2.2653535149039499</v>
      </c>
      <c r="K14" s="25">
        <f>H14/F14*100</f>
        <v>111.5465481107687</v>
      </c>
      <c r="L14" s="16" t="s">
        <v>63</v>
      </c>
    </row>
    <row r="15" spans="1:12" s="86" customFormat="1" ht="95.25" hidden="1" customHeight="1" x14ac:dyDescent="0.25">
      <c r="A15" s="80" t="s">
        <v>2</v>
      </c>
      <c r="B15" s="81">
        <v>2</v>
      </c>
      <c r="C15" s="81" t="s">
        <v>156</v>
      </c>
      <c r="D15" s="79" t="s">
        <v>8</v>
      </c>
      <c r="E15" s="82" t="s">
        <v>9</v>
      </c>
      <c r="F15" s="83">
        <v>58</v>
      </c>
      <c r="G15" s="82" t="s">
        <v>53</v>
      </c>
      <c r="H15" s="83">
        <v>64</v>
      </c>
      <c r="I15" s="84">
        <f>H15-29</f>
        <v>35</v>
      </c>
      <c r="J15" s="83">
        <f>H15/29*100-100</f>
        <v>120.68965517241378</v>
      </c>
      <c r="K15" s="83">
        <f>H15/F15*100</f>
        <v>110.34482758620689</v>
      </c>
      <c r="L15" s="85" t="s">
        <v>56</v>
      </c>
    </row>
    <row r="16" spans="1:12" ht="95.25" customHeight="1" x14ac:dyDescent="0.25">
      <c r="A16" s="2" t="s">
        <v>2</v>
      </c>
      <c r="B16" s="7">
        <v>2</v>
      </c>
      <c r="C16" s="7">
        <v>2</v>
      </c>
      <c r="D16" s="9" t="s">
        <v>10</v>
      </c>
      <c r="E16" s="11" t="s">
        <v>9</v>
      </c>
      <c r="F16" s="14">
        <v>1.8</v>
      </c>
      <c r="G16" s="11" t="s">
        <v>49</v>
      </c>
      <c r="H16" s="14">
        <v>0</v>
      </c>
      <c r="I16" s="20">
        <f>H16-10</f>
        <v>-10</v>
      </c>
      <c r="J16" s="12">
        <f>H16/10*100-100</f>
        <v>-100</v>
      </c>
      <c r="K16" s="12">
        <f>H16/F16*100</f>
        <v>0</v>
      </c>
      <c r="L16" s="16" t="s">
        <v>151</v>
      </c>
    </row>
    <row r="17" spans="1:12" ht="123" customHeight="1" x14ac:dyDescent="0.25">
      <c r="A17" s="2" t="s">
        <v>2</v>
      </c>
      <c r="B17" s="7">
        <v>2</v>
      </c>
      <c r="C17" s="7">
        <v>3</v>
      </c>
      <c r="D17" s="9" t="s">
        <v>52</v>
      </c>
      <c r="E17" s="11" t="s">
        <v>9</v>
      </c>
      <c r="F17" s="18">
        <v>0.9</v>
      </c>
      <c r="G17" s="12" t="s">
        <v>43</v>
      </c>
      <c r="H17" s="27">
        <v>0.06</v>
      </c>
      <c r="I17" s="20">
        <f>H17-1</f>
        <v>-0.94</v>
      </c>
      <c r="J17" s="12">
        <f>H17/1*100-100</f>
        <v>-94</v>
      </c>
      <c r="K17" s="12">
        <f>H17/F17*100</f>
        <v>6.666666666666667</v>
      </c>
      <c r="L17" s="16" t="s">
        <v>59</v>
      </c>
    </row>
    <row r="18" spans="1:12" s="86" customFormat="1" ht="95.25" hidden="1" customHeight="1" x14ac:dyDescent="0.25">
      <c r="A18" s="80" t="s">
        <v>2</v>
      </c>
      <c r="B18" s="81">
        <v>2</v>
      </c>
      <c r="C18" s="81">
        <v>5</v>
      </c>
      <c r="D18" s="79" t="s">
        <v>11</v>
      </c>
      <c r="E18" s="82" t="s">
        <v>9</v>
      </c>
      <c r="F18" s="83">
        <v>0</v>
      </c>
      <c r="G18" s="83" t="s">
        <v>153</v>
      </c>
      <c r="H18" s="83">
        <v>0</v>
      </c>
      <c r="I18" s="82">
        <v>0</v>
      </c>
      <c r="J18" s="82">
        <v>0</v>
      </c>
      <c r="K18" s="82">
        <v>0</v>
      </c>
      <c r="L18" s="85" t="s">
        <v>54</v>
      </c>
    </row>
    <row r="19" spans="1:12" ht="165.75" customHeight="1" x14ac:dyDescent="0.25">
      <c r="A19" s="2" t="s">
        <v>2</v>
      </c>
      <c r="B19" s="7">
        <v>2</v>
      </c>
      <c r="C19" s="7">
        <v>4</v>
      </c>
      <c r="D19" s="9" t="s">
        <v>12</v>
      </c>
      <c r="E19" s="11" t="s">
        <v>9</v>
      </c>
      <c r="F19" s="14">
        <v>99.1</v>
      </c>
      <c r="G19" s="53">
        <v>99.1</v>
      </c>
      <c r="H19" s="18">
        <v>99.2</v>
      </c>
      <c r="I19" s="26">
        <f>H19-G19</f>
        <v>0.10000000000000853</v>
      </c>
      <c r="J19" s="26">
        <f>H19/G19*100-100</f>
        <v>0.10090817356207538</v>
      </c>
      <c r="K19" s="12">
        <f>H19/F19*100</f>
        <v>100.10090817356208</v>
      </c>
      <c r="L19" s="16" t="s">
        <v>56</v>
      </c>
    </row>
    <row r="20" spans="1:12" ht="150.75" customHeight="1" x14ac:dyDescent="0.25">
      <c r="A20" s="2" t="s">
        <v>2</v>
      </c>
      <c r="B20" s="7">
        <v>2</v>
      </c>
      <c r="C20" s="7">
        <v>5</v>
      </c>
      <c r="D20" s="9" t="s">
        <v>13</v>
      </c>
      <c r="E20" s="11" t="s">
        <v>9</v>
      </c>
      <c r="F20" s="14" t="s">
        <v>98</v>
      </c>
      <c r="G20" s="14" t="s">
        <v>44</v>
      </c>
      <c r="H20" s="14" t="s">
        <v>98</v>
      </c>
      <c r="I20" s="11" t="s">
        <v>57</v>
      </c>
      <c r="J20" s="11" t="s">
        <v>57</v>
      </c>
      <c r="K20" s="11" t="s">
        <v>57</v>
      </c>
      <c r="L20" s="13" t="s">
        <v>60</v>
      </c>
    </row>
    <row r="21" spans="1:12" ht="150" customHeight="1" x14ac:dyDescent="0.25">
      <c r="A21" s="2" t="s">
        <v>2</v>
      </c>
      <c r="B21" s="7">
        <v>2</v>
      </c>
      <c r="C21" s="7">
        <v>6</v>
      </c>
      <c r="D21" s="9" t="s">
        <v>14</v>
      </c>
      <c r="E21" s="11" t="s">
        <v>9</v>
      </c>
      <c r="F21" s="11" t="s">
        <v>95</v>
      </c>
      <c r="G21" s="11" t="s">
        <v>157</v>
      </c>
      <c r="H21" s="11" t="s">
        <v>96</v>
      </c>
      <c r="I21" s="11">
        <f>90-75</f>
        <v>15</v>
      </c>
      <c r="J21" s="12">
        <f>90/75*100-100</f>
        <v>20</v>
      </c>
      <c r="K21" s="12">
        <f>90/83.6*100</f>
        <v>107.65550239234452</v>
      </c>
      <c r="L21" s="16" t="s">
        <v>61</v>
      </c>
    </row>
    <row r="22" spans="1:12" ht="135" customHeight="1" x14ac:dyDescent="0.25">
      <c r="A22" s="2" t="s">
        <v>2</v>
      </c>
      <c r="B22" s="7">
        <v>2</v>
      </c>
      <c r="C22" s="7">
        <v>7</v>
      </c>
      <c r="D22" s="9" t="s">
        <v>15</v>
      </c>
      <c r="E22" s="11" t="s">
        <v>9</v>
      </c>
      <c r="F22" s="14" t="s">
        <v>99</v>
      </c>
      <c r="G22" s="14" t="s">
        <v>45</v>
      </c>
      <c r="H22" s="14" t="s">
        <v>100</v>
      </c>
      <c r="I22" s="11">
        <f>100.5-100</f>
        <v>0.5</v>
      </c>
      <c r="J22" s="12">
        <f>100.5/100*100-100</f>
        <v>0.49999999999998579</v>
      </c>
      <c r="K22" s="12">
        <f>100.5/89.6*100</f>
        <v>112.16517857142858</v>
      </c>
      <c r="L22" s="16" t="s">
        <v>62</v>
      </c>
    </row>
    <row r="23" spans="1:12" ht="110.25" customHeight="1" x14ac:dyDescent="0.25">
      <c r="A23" s="2" t="s">
        <v>2</v>
      </c>
      <c r="B23" s="7">
        <v>2</v>
      </c>
      <c r="C23" s="7">
        <v>8</v>
      </c>
      <c r="D23" s="9" t="s">
        <v>16</v>
      </c>
      <c r="E23" s="11" t="s">
        <v>9</v>
      </c>
      <c r="F23" s="11" t="s">
        <v>66</v>
      </c>
      <c r="G23" s="11" t="s">
        <v>42</v>
      </c>
      <c r="H23" s="11" t="s">
        <v>123</v>
      </c>
      <c r="I23" s="11">
        <f>1.93-5</f>
        <v>-3.0700000000000003</v>
      </c>
      <c r="J23" s="11">
        <f>1.93/5*100-100</f>
        <v>-61.4</v>
      </c>
      <c r="K23" s="12">
        <f>1.93/2.4*100</f>
        <v>80.416666666666671</v>
      </c>
      <c r="L23" s="13" t="s">
        <v>103</v>
      </c>
    </row>
    <row r="24" spans="1:12" ht="94.5" customHeight="1" x14ac:dyDescent="0.25">
      <c r="A24" s="2" t="s">
        <v>2</v>
      </c>
      <c r="B24" s="7">
        <v>2</v>
      </c>
      <c r="C24" s="7">
        <v>9</v>
      </c>
      <c r="D24" s="9" t="s">
        <v>32</v>
      </c>
      <c r="E24" s="11" t="s">
        <v>9</v>
      </c>
      <c r="F24" s="14" t="s">
        <v>107</v>
      </c>
      <c r="G24" s="11" t="s">
        <v>116</v>
      </c>
      <c r="H24" s="18" t="s">
        <v>113</v>
      </c>
      <c r="I24" s="11">
        <f>102.6-100</f>
        <v>2.5999999999999943</v>
      </c>
      <c r="J24" s="12">
        <f>102.6/100*100-100</f>
        <v>2.6000000000000085</v>
      </c>
      <c r="K24" s="12">
        <f>102.6/100.2*100</f>
        <v>102.39520958083833</v>
      </c>
      <c r="L24" s="22" t="s">
        <v>56</v>
      </c>
    </row>
    <row r="25" spans="1:12" ht="93.75" customHeight="1" x14ac:dyDescent="0.25">
      <c r="A25" s="2" t="s">
        <v>2</v>
      </c>
      <c r="B25" s="7">
        <v>2</v>
      </c>
      <c r="C25" s="7">
        <v>10</v>
      </c>
      <c r="D25" s="9" t="s">
        <v>17</v>
      </c>
      <c r="E25" s="11" t="s">
        <v>9</v>
      </c>
      <c r="F25" s="18">
        <v>95.3</v>
      </c>
      <c r="G25" s="11" t="s">
        <v>158</v>
      </c>
      <c r="H25" s="14">
        <v>98.8</v>
      </c>
      <c r="I25" s="11">
        <f>H25-88</f>
        <v>10.799999999999997</v>
      </c>
      <c r="J25" s="12">
        <f>98.8/88*100-100</f>
        <v>12.27272727272728</v>
      </c>
      <c r="K25" s="12">
        <f>98.8/95.3*100</f>
        <v>103.67261280167889</v>
      </c>
      <c r="L25" s="16" t="s">
        <v>63</v>
      </c>
    </row>
    <row r="26" spans="1:12" ht="113.25" customHeight="1" x14ac:dyDescent="0.25">
      <c r="A26" s="2" t="s">
        <v>2</v>
      </c>
      <c r="B26" s="7">
        <v>2</v>
      </c>
      <c r="C26" s="7">
        <v>11</v>
      </c>
      <c r="D26" s="9" t="s">
        <v>33</v>
      </c>
      <c r="E26" s="11" t="s">
        <v>9</v>
      </c>
      <c r="F26" s="25">
        <v>100</v>
      </c>
      <c r="G26" s="25">
        <v>100</v>
      </c>
      <c r="H26" s="25">
        <v>105.9</v>
      </c>
      <c r="I26" s="12">
        <f>H26-G26</f>
        <v>5.9000000000000057</v>
      </c>
      <c r="J26" s="12">
        <f>H26/G26*100-100</f>
        <v>5.9000000000000199</v>
      </c>
      <c r="K26" s="25">
        <f>H26/F26*100</f>
        <v>105.90000000000002</v>
      </c>
      <c r="L26" s="16" t="s">
        <v>152</v>
      </c>
    </row>
    <row r="27" spans="1:12" ht="188.25" customHeight="1" x14ac:dyDescent="0.25">
      <c r="A27" s="2" t="s">
        <v>2</v>
      </c>
      <c r="B27" s="7">
        <v>2</v>
      </c>
      <c r="C27" s="7">
        <v>12</v>
      </c>
      <c r="D27" s="9" t="s">
        <v>18</v>
      </c>
      <c r="E27" s="11" t="s">
        <v>9</v>
      </c>
      <c r="F27" s="25">
        <v>71.400000000000006</v>
      </c>
      <c r="G27" s="25">
        <v>100</v>
      </c>
      <c r="H27" s="25">
        <v>66.7</v>
      </c>
      <c r="I27" s="12">
        <f>H27-G27</f>
        <v>-33.299999999999997</v>
      </c>
      <c r="J27" s="12">
        <f>H27/G27*100-100</f>
        <v>-33.299999999999997</v>
      </c>
      <c r="K27" s="25">
        <f>H27/F27*100</f>
        <v>93.417366946778714</v>
      </c>
      <c r="L27" s="16" t="s">
        <v>150</v>
      </c>
    </row>
    <row r="28" spans="1:12" ht="78" customHeight="1" x14ac:dyDescent="0.25">
      <c r="A28" s="2" t="s">
        <v>2</v>
      </c>
      <c r="B28" s="7">
        <v>2</v>
      </c>
      <c r="C28" s="7">
        <v>13</v>
      </c>
      <c r="D28" s="9" t="s">
        <v>19</v>
      </c>
      <c r="E28" s="11" t="s">
        <v>9</v>
      </c>
      <c r="F28" s="14">
        <v>41.8</v>
      </c>
      <c r="G28" s="11" t="s">
        <v>46</v>
      </c>
      <c r="H28" s="14">
        <v>34.299999999999997</v>
      </c>
      <c r="I28" s="11">
        <f>H28-100</f>
        <v>-65.7</v>
      </c>
      <c r="J28" s="11">
        <f>34.3/100*100-100</f>
        <v>-65.7</v>
      </c>
      <c r="K28" s="12">
        <f>H28/F28*100</f>
        <v>82.057416267942585</v>
      </c>
      <c r="L28" s="16" t="s">
        <v>64</v>
      </c>
    </row>
    <row r="29" spans="1:12" ht="177.75" customHeight="1" x14ac:dyDescent="0.25">
      <c r="A29" s="2" t="s">
        <v>2</v>
      </c>
      <c r="B29" s="7">
        <v>2</v>
      </c>
      <c r="C29" s="7">
        <v>14</v>
      </c>
      <c r="D29" s="9" t="s">
        <v>20</v>
      </c>
      <c r="E29" s="11" t="s">
        <v>9</v>
      </c>
      <c r="F29" s="14">
        <v>0.14000000000000001</v>
      </c>
      <c r="G29" s="11" t="s">
        <v>48</v>
      </c>
      <c r="H29" s="14">
        <v>0.26</v>
      </c>
      <c r="I29" s="11">
        <f>H29-15</f>
        <v>-14.74</v>
      </c>
      <c r="J29" s="12">
        <f>H29/15*100-100</f>
        <v>-98.266666666666666</v>
      </c>
      <c r="K29" s="12">
        <f>H29/F29*100</f>
        <v>185.71428571428569</v>
      </c>
      <c r="L29" s="16" t="s">
        <v>130</v>
      </c>
    </row>
    <row r="30" spans="1:12" ht="83.25" customHeight="1" x14ac:dyDescent="0.25">
      <c r="A30" s="2" t="s">
        <v>2</v>
      </c>
      <c r="B30" s="7">
        <v>2</v>
      </c>
      <c r="C30" s="7">
        <v>15</v>
      </c>
      <c r="D30" s="9" t="s">
        <v>21</v>
      </c>
      <c r="E30" s="11" t="s">
        <v>9</v>
      </c>
      <c r="F30" s="18">
        <v>0</v>
      </c>
      <c r="G30" s="12" t="s">
        <v>153</v>
      </c>
      <c r="H30" s="18">
        <v>0</v>
      </c>
      <c r="I30" s="11">
        <v>0</v>
      </c>
      <c r="J30" s="11">
        <v>0</v>
      </c>
      <c r="K30" s="11">
        <v>0</v>
      </c>
      <c r="L30" s="16" t="s">
        <v>54</v>
      </c>
    </row>
    <row r="31" spans="1:12" ht="69" customHeight="1" x14ac:dyDescent="0.25">
      <c r="A31" s="2" t="s">
        <v>2</v>
      </c>
      <c r="B31" s="7">
        <v>2</v>
      </c>
      <c r="C31" s="7">
        <v>16</v>
      </c>
      <c r="D31" s="9" t="s">
        <v>22</v>
      </c>
      <c r="E31" s="11" t="s">
        <v>9</v>
      </c>
      <c r="F31" s="17" t="s">
        <v>41</v>
      </c>
      <c r="G31" s="11" t="s">
        <v>49</v>
      </c>
      <c r="H31" s="17" t="s">
        <v>41</v>
      </c>
      <c r="I31" s="11">
        <v>0</v>
      </c>
      <c r="J31" s="11">
        <v>0</v>
      </c>
      <c r="K31" s="11">
        <v>0</v>
      </c>
      <c r="L31" s="16" t="s">
        <v>143</v>
      </c>
    </row>
    <row r="32" spans="1:12" ht="113.25" customHeight="1" x14ac:dyDescent="0.25">
      <c r="A32" s="2" t="s">
        <v>2</v>
      </c>
      <c r="B32" s="7">
        <v>2</v>
      </c>
      <c r="C32" s="7">
        <v>17</v>
      </c>
      <c r="D32" s="9" t="s">
        <v>23</v>
      </c>
      <c r="E32" s="11" t="s">
        <v>9</v>
      </c>
      <c r="F32" s="14">
        <v>96.3</v>
      </c>
      <c r="G32" s="11" t="s">
        <v>46</v>
      </c>
      <c r="H32" s="14">
        <v>100</v>
      </c>
      <c r="I32" s="11">
        <f>H32-100</f>
        <v>0</v>
      </c>
      <c r="J32" s="11">
        <f>H32/100*100-100</f>
        <v>0</v>
      </c>
      <c r="K32" s="12">
        <f>H32/F32*100</f>
        <v>103.84215991692626</v>
      </c>
      <c r="L32" s="16" t="s">
        <v>142</v>
      </c>
    </row>
    <row r="33" spans="1:13" ht="78.75" customHeight="1" x14ac:dyDescent="0.25">
      <c r="A33" s="2" t="s">
        <v>2</v>
      </c>
      <c r="B33" s="7">
        <v>2</v>
      </c>
      <c r="C33" s="7">
        <v>18</v>
      </c>
      <c r="D33" s="9" t="s">
        <v>67</v>
      </c>
      <c r="E33" s="11" t="s">
        <v>9</v>
      </c>
      <c r="F33" s="14">
        <v>56.9</v>
      </c>
      <c r="G33" s="11" t="s">
        <v>47</v>
      </c>
      <c r="H33" s="14">
        <v>47.1</v>
      </c>
      <c r="I33" s="11">
        <f>H33-50</f>
        <v>-2.8999999999999986</v>
      </c>
      <c r="J33" s="11">
        <f>H33/50*100-100</f>
        <v>-5.7999999999999972</v>
      </c>
      <c r="K33" s="12">
        <f>H33/F33*100</f>
        <v>82.776801405975391</v>
      </c>
      <c r="L33" s="16" t="s">
        <v>65</v>
      </c>
    </row>
    <row r="34" spans="1:13" ht="75" customHeight="1" x14ac:dyDescent="0.25">
      <c r="A34" s="2" t="s">
        <v>2</v>
      </c>
      <c r="B34" s="7">
        <v>2</v>
      </c>
      <c r="C34" s="7">
        <v>19</v>
      </c>
      <c r="D34" s="9" t="s">
        <v>24</v>
      </c>
      <c r="E34" s="11" t="s">
        <v>9</v>
      </c>
      <c r="F34" s="14">
        <v>79.8</v>
      </c>
      <c r="G34" s="11" t="s">
        <v>138</v>
      </c>
      <c r="H34" s="14">
        <v>59.9</v>
      </c>
      <c r="I34" s="11">
        <f>H34-100</f>
        <v>-40.1</v>
      </c>
      <c r="J34" s="11">
        <f>H34/100*100-100</f>
        <v>-40.1</v>
      </c>
      <c r="K34" s="12">
        <f>H34/F34*100</f>
        <v>75.062656641604008</v>
      </c>
      <c r="L34" s="16" t="s">
        <v>55</v>
      </c>
    </row>
    <row r="35" spans="1:13" ht="240" customHeight="1" x14ac:dyDescent="0.25">
      <c r="A35" s="2" t="s">
        <v>2</v>
      </c>
      <c r="B35" s="7">
        <v>2</v>
      </c>
      <c r="C35" s="7">
        <v>20</v>
      </c>
      <c r="D35" s="9" t="s">
        <v>25</v>
      </c>
      <c r="E35" s="11" t="s">
        <v>9</v>
      </c>
      <c r="F35" s="18">
        <v>0</v>
      </c>
      <c r="G35" s="11" t="s">
        <v>43</v>
      </c>
      <c r="H35" s="18">
        <v>0.7</v>
      </c>
      <c r="I35" s="12">
        <f>H35-1</f>
        <v>-0.30000000000000004</v>
      </c>
      <c r="J35" s="11">
        <f>H35/1*100-100</f>
        <v>-30</v>
      </c>
      <c r="K35" s="12">
        <v>0.7</v>
      </c>
      <c r="L35" s="16" t="s">
        <v>145</v>
      </c>
    </row>
    <row r="36" spans="1:13" ht="93.75" customHeight="1" x14ac:dyDescent="0.25">
      <c r="A36" s="2" t="s">
        <v>2</v>
      </c>
      <c r="B36" s="7">
        <v>2</v>
      </c>
      <c r="C36" s="7">
        <v>21</v>
      </c>
      <c r="D36" s="9" t="s">
        <v>26</v>
      </c>
      <c r="E36" s="11" t="s">
        <v>9</v>
      </c>
      <c r="F36" s="14">
        <v>7.7</v>
      </c>
      <c r="G36" s="11" t="s">
        <v>49</v>
      </c>
      <c r="H36" s="14">
        <v>0</v>
      </c>
      <c r="I36" s="12">
        <f>H36-10</f>
        <v>-10</v>
      </c>
      <c r="J36" s="11">
        <f>H36/10*100-100</f>
        <v>-100</v>
      </c>
      <c r="K36" s="11">
        <v>0</v>
      </c>
      <c r="L36" s="16" t="s">
        <v>144</v>
      </c>
    </row>
    <row r="37" spans="1:13" ht="145.5" customHeight="1" x14ac:dyDescent="0.25">
      <c r="A37" s="2" t="s">
        <v>2</v>
      </c>
      <c r="B37" s="7">
        <v>2</v>
      </c>
      <c r="C37" s="7">
        <v>22</v>
      </c>
      <c r="D37" s="9" t="s">
        <v>27</v>
      </c>
      <c r="E37" s="11" t="s">
        <v>40</v>
      </c>
      <c r="F37" s="11" t="s">
        <v>154</v>
      </c>
      <c r="G37" s="11" t="s">
        <v>51</v>
      </c>
      <c r="H37" s="11" t="s">
        <v>155</v>
      </c>
      <c r="I37" s="12">
        <f>14.6-14</f>
        <v>0.59999999999999964</v>
      </c>
      <c r="J37" s="12">
        <f>14.6/14*100-100</f>
        <v>4.2857142857142918</v>
      </c>
      <c r="K37" s="12">
        <f>14.6/14.48*100</f>
        <v>100.82872928176796</v>
      </c>
      <c r="L37" s="16" t="s">
        <v>149</v>
      </c>
    </row>
    <row r="38" spans="1:13" ht="61.5" customHeight="1" x14ac:dyDescent="0.25">
      <c r="A38" s="2" t="s">
        <v>2</v>
      </c>
      <c r="B38" s="7">
        <v>2</v>
      </c>
      <c r="C38" s="7">
        <v>23</v>
      </c>
      <c r="D38" s="9" t="s">
        <v>28</v>
      </c>
      <c r="E38" s="11" t="s">
        <v>9</v>
      </c>
      <c r="F38" s="18">
        <v>92</v>
      </c>
      <c r="G38" s="11" t="s">
        <v>50</v>
      </c>
      <c r="H38" s="18">
        <v>96</v>
      </c>
      <c r="I38" s="12">
        <f>H38-80</f>
        <v>16</v>
      </c>
      <c r="J38" s="12">
        <f>H38/80*100-100</f>
        <v>20</v>
      </c>
      <c r="K38" s="12">
        <f>H38/F38*100</f>
        <v>104.34782608695652</v>
      </c>
      <c r="L38" s="11"/>
    </row>
    <row r="39" spans="1:13" ht="42" customHeight="1" x14ac:dyDescent="0.25">
      <c r="A39" s="6"/>
      <c r="B39" s="6"/>
      <c r="C39" s="6"/>
      <c r="D39" s="6"/>
      <c r="E39" s="6"/>
      <c r="F39" s="6"/>
      <c r="G39" s="6"/>
      <c r="H39" s="19"/>
      <c r="I39" s="6"/>
      <c r="J39" s="6"/>
      <c r="K39" s="6"/>
      <c r="L39" s="70"/>
    </row>
    <row r="40" spans="1:13" ht="40.5" customHeight="1" x14ac:dyDescent="0.3">
      <c r="A40" s="78" t="s">
        <v>97</v>
      </c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</row>
    <row r="42" spans="1:13" x14ac:dyDescent="0.25">
      <c r="M42" s="21"/>
    </row>
    <row r="43" spans="1:13" x14ac:dyDescent="0.25">
      <c r="M43" s="21"/>
    </row>
    <row r="44" spans="1:13" x14ac:dyDescent="0.25">
      <c r="M44" s="21"/>
    </row>
    <row r="45" spans="1:13" x14ac:dyDescent="0.25">
      <c r="M45" s="21"/>
    </row>
    <row r="46" spans="1:13" x14ac:dyDescent="0.25">
      <c r="M46" s="21"/>
    </row>
    <row r="47" spans="1:13" x14ac:dyDescent="0.25">
      <c r="M47" s="21"/>
    </row>
    <row r="48" spans="1:13" x14ac:dyDescent="0.25">
      <c r="M48" s="21"/>
    </row>
    <row r="49" spans="13:13" x14ac:dyDescent="0.25">
      <c r="M49" s="21"/>
    </row>
    <row r="50" spans="13:13" x14ac:dyDescent="0.25">
      <c r="M50" s="21"/>
    </row>
    <row r="51" spans="13:13" x14ac:dyDescent="0.25">
      <c r="M51" s="21"/>
    </row>
  </sheetData>
  <mergeCells count="13">
    <mergeCell ref="A40:L40"/>
    <mergeCell ref="E11:E12"/>
    <mergeCell ref="C11:C12"/>
    <mergeCell ref="A2:L2"/>
    <mergeCell ref="A3:L3"/>
    <mergeCell ref="F11:H11"/>
    <mergeCell ref="C13:L13"/>
    <mergeCell ref="I11:I12"/>
    <mergeCell ref="J11:J12"/>
    <mergeCell ref="A11:B11"/>
    <mergeCell ref="K11:K12"/>
    <mergeCell ref="L11:L12"/>
    <mergeCell ref="D11:D12"/>
  </mergeCells>
  <phoneticPr fontId="9" type="noConversion"/>
  <pageMargins left="0.31496062992125984" right="0.31496062992125984" top="0.74803149606299213" bottom="0.74803149606299213" header="0.31496062992125984" footer="0.31496062992125984"/>
  <pageSetup paperSize="9" scale="70" orientation="landscape" r:id="rId1"/>
  <rowBreaks count="2" manualBreakCount="2">
    <brk id="21" max="11" man="1"/>
    <brk id="2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31"/>
  <sheetViews>
    <sheetView workbookViewId="0">
      <pane ySplit="3" topLeftCell="A36" activePane="bottomLeft" state="frozenSplit"/>
      <selection pane="bottomLeft" activeCell="I42" sqref="I42"/>
    </sheetView>
  </sheetViews>
  <sheetFormatPr defaultRowHeight="15" x14ac:dyDescent="0.25"/>
  <cols>
    <col min="1" max="1" width="26.5703125" style="28" customWidth="1"/>
    <col min="2" max="2" width="11" style="28" customWidth="1"/>
    <col min="3" max="4" width="11.140625" style="28" customWidth="1"/>
    <col min="5" max="5" width="11.7109375" style="28" customWidth="1"/>
    <col min="6" max="7" width="11.7109375" customWidth="1"/>
    <col min="8" max="8" width="13.140625" customWidth="1"/>
    <col min="9" max="9" width="11.85546875" customWidth="1"/>
  </cols>
  <sheetData>
    <row r="2" spans="1:10" x14ac:dyDescent="0.25">
      <c r="A2" s="28" t="s">
        <v>71</v>
      </c>
      <c r="B2" s="37" t="s">
        <v>86</v>
      </c>
      <c r="C2" s="37" t="s">
        <v>86</v>
      </c>
      <c r="D2" s="37" t="s">
        <v>93</v>
      </c>
      <c r="E2" s="55" t="s">
        <v>94</v>
      </c>
      <c r="F2" s="37" t="s">
        <v>86</v>
      </c>
      <c r="G2" s="37" t="s">
        <v>93</v>
      </c>
      <c r="H2" s="55" t="s">
        <v>94</v>
      </c>
      <c r="I2" s="37" t="s">
        <v>86</v>
      </c>
    </row>
    <row r="3" spans="1:10" x14ac:dyDescent="0.25">
      <c r="A3" s="30"/>
      <c r="B3" s="36">
        <v>2013</v>
      </c>
      <c r="C3" s="36">
        <v>2014</v>
      </c>
      <c r="D3" s="36">
        <v>2015</v>
      </c>
      <c r="E3" s="36">
        <v>2015</v>
      </c>
      <c r="F3" s="36">
        <v>2015</v>
      </c>
      <c r="G3" s="36">
        <v>2016</v>
      </c>
      <c r="H3" s="36">
        <v>2016</v>
      </c>
      <c r="I3" s="36">
        <v>2016</v>
      </c>
    </row>
    <row r="4" spans="1:10" ht="24" customHeight="1" x14ac:dyDescent="0.25">
      <c r="A4" s="33" t="s">
        <v>72</v>
      </c>
      <c r="B4" s="33"/>
      <c r="C4" s="33"/>
      <c r="D4" s="33"/>
      <c r="E4" s="33"/>
      <c r="F4" s="40">
        <f>F7/(F5-F6)</f>
        <v>0.58035800487963141</v>
      </c>
      <c r="G4" s="40"/>
      <c r="H4" s="40"/>
      <c r="I4" s="40">
        <f>I7/(I5-I6)</f>
        <v>0.63999890252326341</v>
      </c>
    </row>
    <row r="5" spans="1:10" x14ac:dyDescent="0.25">
      <c r="A5" s="30" t="s">
        <v>109</v>
      </c>
      <c r="B5" s="30"/>
      <c r="C5" s="30"/>
      <c r="D5" s="30"/>
      <c r="E5" s="30"/>
      <c r="F5" s="41">
        <v>1225562.8329499997</v>
      </c>
      <c r="G5" s="41"/>
      <c r="H5" s="41"/>
      <c r="I5" s="41">
        <v>1258770.3257300002</v>
      </c>
    </row>
    <row r="6" spans="1:10" x14ac:dyDescent="0.25">
      <c r="A6" s="30" t="s">
        <v>110</v>
      </c>
      <c r="B6" s="30"/>
      <c r="C6" s="30"/>
      <c r="D6" s="30"/>
      <c r="E6" s="30"/>
      <c r="F6" s="41">
        <v>562315.19999999995</v>
      </c>
      <c r="G6" s="41"/>
      <c r="H6" s="41"/>
      <c r="I6" s="41">
        <v>587884.48779000004</v>
      </c>
    </row>
    <row r="7" spans="1:10" ht="30" x14ac:dyDescent="0.25">
      <c r="A7" s="30" t="s">
        <v>111</v>
      </c>
      <c r="B7" s="30"/>
      <c r="C7" s="30"/>
      <c r="D7" s="30"/>
      <c r="E7" s="30"/>
      <c r="F7" s="41">
        <v>384921.07299999997</v>
      </c>
      <c r="G7" s="41"/>
      <c r="H7" s="41"/>
      <c r="I7" s="41">
        <v>429366.2</v>
      </c>
    </row>
    <row r="8" spans="1:10" x14ac:dyDescent="0.25">
      <c r="A8" s="33" t="s">
        <v>77</v>
      </c>
      <c r="B8" s="33"/>
      <c r="C8" s="33"/>
      <c r="D8" s="33"/>
      <c r="E8" s="33"/>
      <c r="F8" s="40">
        <f>(F10-F11-F12)/F13</f>
        <v>1.2989567967872734E-2</v>
      </c>
      <c r="G8" s="40"/>
      <c r="H8" s="40"/>
      <c r="I8" s="42">
        <v>0</v>
      </c>
    </row>
    <row r="9" spans="1:10" x14ac:dyDescent="0.25">
      <c r="A9" s="31" t="s">
        <v>78</v>
      </c>
      <c r="B9" s="31"/>
      <c r="C9" s="31"/>
      <c r="D9" s="31"/>
      <c r="E9" s="31"/>
      <c r="F9" s="43">
        <f>F10/F13</f>
        <v>9.9913469793325674E-2</v>
      </c>
      <c r="G9" s="43"/>
      <c r="H9" s="43"/>
      <c r="I9" s="44">
        <v>0</v>
      </c>
    </row>
    <row r="10" spans="1:10" x14ac:dyDescent="0.25">
      <c r="A10" s="30" t="s">
        <v>87</v>
      </c>
      <c r="B10" s="30"/>
      <c r="C10" s="30"/>
      <c r="D10" s="30"/>
      <c r="E10" s="30"/>
      <c r="F10" s="41">
        <v>38458.800000000003</v>
      </c>
      <c r="G10" s="41"/>
      <c r="H10" s="41"/>
      <c r="I10" s="45">
        <v>-2025.8</v>
      </c>
      <c r="J10" s="39" t="s">
        <v>76</v>
      </c>
    </row>
    <row r="11" spans="1:10" ht="31.5" customHeight="1" x14ac:dyDescent="0.25">
      <c r="A11" s="30" t="s">
        <v>74</v>
      </c>
      <c r="B11" s="30"/>
      <c r="C11" s="30"/>
      <c r="D11" s="30"/>
      <c r="E11" s="30"/>
      <c r="F11" s="41">
        <v>32026.076870000001</v>
      </c>
      <c r="G11" s="41"/>
      <c r="H11" s="41"/>
      <c r="I11" s="41">
        <v>4000</v>
      </c>
    </row>
    <row r="12" spans="1:10" ht="18" customHeight="1" x14ac:dyDescent="0.25">
      <c r="A12" s="30" t="s">
        <v>75</v>
      </c>
      <c r="B12" s="30"/>
      <c r="C12" s="30"/>
      <c r="D12" s="30"/>
      <c r="E12" s="30"/>
      <c r="F12" s="41">
        <v>1432.76469</v>
      </c>
      <c r="G12" s="41"/>
      <c r="H12" s="41"/>
      <c r="I12" s="41">
        <v>-6025.91417</v>
      </c>
    </row>
    <row r="13" spans="1:10" ht="18.75" customHeight="1" x14ac:dyDescent="0.25">
      <c r="A13" s="30" t="s">
        <v>73</v>
      </c>
      <c r="B13" s="30"/>
      <c r="C13" s="30"/>
      <c r="D13" s="30"/>
      <c r="E13" s="30"/>
      <c r="F13" s="41">
        <v>384921.07299999997</v>
      </c>
      <c r="G13" s="41"/>
      <c r="H13" s="41"/>
      <c r="I13" s="41">
        <v>429366.2</v>
      </c>
    </row>
    <row r="14" spans="1:10" x14ac:dyDescent="0.25">
      <c r="A14" s="33" t="s">
        <v>79</v>
      </c>
      <c r="B14" s="33"/>
      <c r="C14" s="33"/>
      <c r="D14" s="33"/>
      <c r="E14" s="33"/>
      <c r="F14" s="40">
        <f>F15/F16</f>
        <v>8.523817096960087E-3</v>
      </c>
      <c r="G14" s="40"/>
      <c r="H14" s="40"/>
      <c r="I14" s="46">
        <f>I15/I16</f>
        <v>5.7818658988039763E-4</v>
      </c>
    </row>
    <row r="15" spans="1:10" x14ac:dyDescent="0.25">
      <c r="A15" s="30" t="s">
        <v>80</v>
      </c>
      <c r="B15" s="30"/>
      <c r="C15" s="30"/>
      <c r="D15" s="30"/>
      <c r="E15" s="30"/>
      <c r="F15" s="41">
        <v>10939.627109999999</v>
      </c>
      <c r="G15" s="41"/>
      <c r="H15" s="41"/>
      <c r="I15" s="41">
        <v>736.75750000000005</v>
      </c>
    </row>
    <row r="16" spans="1:10" x14ac:dyDescent="0.25">
      <c r="A16" s="30" t="s">
        <v>88</v>
      </c>
      <c r="B16" s="30"/>
      <c r="C16" s="30"/>
      <c r="D16" s="30"/>
      <c r="E16" s="30"/>
      <c r="F16" s="41">
        <v>1283418.8</v>
      </c>
      <c r="G16" s="45">
        <v>964358.1</v>
      </c>
      <c r="H16" s="45">
        <v>1289230.2</v>
      </c>
      <c r="I16" s="41">
        <v>1274255.6000000001</v>
      </c>
    </row>
    <row r="17" spans="1:10" x14ac:dyDescent="0.25">
      <c r="A17" s="33" t="s">
        <v>81</v>
      </c>
      <c r="B17" s="33"/>
      <c r="C17" s="33"/>
      <c r="D17" s="33"/>
      <c r="E17" s="33"/>
      <c r="F17" s="47">
        <f>F20/F26</f>
        <v>0.9887798797411772</v>
      </c>
      <c r="G17" s="40">
        <f>G20/G26</f>
        <v>0.90991774976245421</v>
      </c>
      <c r="H17" s="40">
        <f>H20/H26</f>
        <v>0.99148867584527511</v>
      </c>
      <c r="I17" s="40">
        <f>I20/I26</f>
        <v>0.99191639619070759</v>
      </c>
    </row>
    <row r="18" spans="1:10" ht="19.5" customHeight="1" x14ac:dyDescent="0.25">
      <c r="A18" s="38" t="s">
        <v>82</v>
      </c>
      <c r="B18" s="38"/>
      <c r="C18" s="38"/>
      <c r="D18" s="38"/>
      <c r="E18" s="38"/>
      <c r="F18" s="48">
        <v>1274039.81767</v>
      </c>
      <c r="G18" s="48">
        <v>920604.1</v>
      </c>
      <c r="H18" s="48">
        <v>1281904.36106</v>
      </c>
      <c r="I18" s="48">
        <v>1267342.65775</v>
      </c>
    </row>
    <row r="19" spans="1:10" ht="19.5" customHeight="1" x14ac:dyDescent="0.25">
      <c r="A19" s="30" t="s">
        <v>83</v>
      </c>
      <c r="B19" s="30"/>
      <c r="C19" s="30"/>
      <c r="D19" s="30"/>
      <c r="E19" s="30"/>
      <c r="F19" s="49">
        <f>F18-F20</f>
        <v>559342.72280999995</v>
      </c>
      <c r="G19" s="49">
        <f>G18-G20</f>
        <v>491588.8</v>
      </c>
      <c r="H19" s="49">
        <f>H18-H20</f>
        <v>586940.61118999997</v>
      </c>
      <c r="I19" s="49">
        <f>I18-I20</f>
        <v>585956.65779000008</v>
      </c>
    </row>
    <row r="20" spans="1:10" ht="19.5" customHeight="1" x14ac:dyDescent="0.25">
      <c r="A20" s="30" t="s">
        <v>84</v>
      </c>
      <c r="B20" s="30"/>
      <c r="C20" s="30"/>
      <c r="D20" s="30"/>
      <c r="E20" s="30"/>
      <c r="F20" s="50">
        <f>F26-F23</f>
        <v>714697.09486000007</v>
      </c>
      <c r="G20" s="50">
        <f>G26-G23</f>
        <v>429015.3</v>
      </c>
      <c r="H20" s="50">
        <f>H26-H23</f>
        <v>694963.74987000006</v>
      </c>
      <c r="I20" s="50">
        <f>I26-I23</f>
        <v>681385.99995999993</v>
      </c>
    </row>
    <row r="21" spans="1:10" ht="19.5" customHeight="1" x14ac:dyDescent="0.25">
      <c r="A21" s="38" t="s">
        <v>91</v>
      </c>
      <c r="B21" s="38"/>
      <c r="C21" s="38"/>
      <c r="D21" s="38"/>
      <c r="E21" s="38"/>
      <c r="F21" s="49">
        <f>F24-F18</f>
        <v>9378.982330000028</v>
      </c>
      <c r="G21" s="49">
        <f>G24-G18</f>
        <v>43754</v>
      </c>
      <c r="H21" s="49">
        <f>H24-H18</f>
        <v>7325.8389399999287</v>
      </c>
      <c r="I21" s="49">
        <f>I24-I18</f>
        <v>6912.9422500000801</v>
      </c>
    </row>
    <row r="22" spans="1:10" ht="19.5" customHeight="1" x14ac:dyDescent="0.25">
      <c r="A22" s="30" t="s">
        <v>83</v>
      </c>
      <c r="B22" s="30"/>
      <c r="C22" s="30"/>
      <c r="D22" s="30"/>
      <c r="E22" s="30"/>
      <c r="F22" s="48">
        <v>1269</v>
      </c>
      <c r="G22" s="48">
        <v>1281.3</v>
      </c>
      <c r="H22" s="48">
        <v>1360</v>
      </c>
      <c r="I22" s="48">
        <v>1360</v>
      </c>
      <c r="J22" t="s">
        <v>92</v>
      </c>
    </row>
    <row r="23" spans="1:10" ht="19.5" customHeight="1" x14ac:dyDescent="0.25">
      <c r="A23" s="30" t="s">
        <v>84</v>
      </c>
      <c r="B23" s="30"/>
      <c r="C23" s="30"/>
      <c r="D23" s="30"/>
      <c r="E23" s="30"/>
      <c r="F23" s="49">
        <f>F21-F22</f>
        <v>8109.982330000028</v>
      </c>
      <c r="G23" s="49">
        <f>G21-G22</f>
        <v>42472.7</v>
      </c>
      <c r="H23" s="49">
        <f>H21-H22</f>
        <v>5965.8389399999287</v>
      </c>
      <c r="I23" s="49">
        <f>I21-I22</f>
        <v>5552.9422500000801</v>
      </c>
    </row>
    <row r="24" spans="1:10" ht="20.25" customHeight="1" x14ac:dyDescent="0.25">
      <c r="A24" s="38" t="s">
        <v>85</v>
      </c>
      <c r="B24" s="38"/>
      <c r="C24" s="38"/>
      <c r="D24" s="38"/>
      <c r="E24" s="38"/>
      <c r="F24" s="49">
        <f>F16</f>
        <v>1283418.8</v>
      </c>
      <c r="G24" s="49">
        <f>G16</f>
        <v>964358.1</v>
      </c>
      <c r="H24" s="49">
        <f>H16</f>
        <v>1289230.2</v>
      </c>
      <c r="I24" s="49">
        <f>I16</f>
        <v>1274255.6000000001</v>
      </c>
    </row>
    <row r="25" spans="1:10" ht="17.25" customHeight="1" x14ac:dyDescent="0.25">
      <c r="A25" s="30" t="s">
        <v>83</v>
      </c>
      <c r="B25" s="30"/>
      <c r="C25" s="30"/>
      <c r="D25" s="30"/>
      <c r="E25" s="30"/>
      <c r="F25" s="51">
        <f>F27-F28</f>
        <v>560611.72280999995</v>
      </c>
      <c r="G25" s="51">
        <f>G27-G28</f>
        <v>492870.1</v>
      </c>
      <c r="H25" s="51">
        <f>H27-H28</f>
        <v>588300.61118999997</v>
      </c>
      <c r="I25" s="51">
        <f>I27-I28</f>
        <v>587316.65779000008</v>
      </c>
    </row>
    <row r="26" spans="1:10" ht="17.25" customHeight="1" x14ac:dyDescent="0.25">
      <c r="A26" s="30" t="s">
        <v>84</v>
      </c>
      <c r="B26" s="30"/>
      <c r="C26" s="30"/>
      <c r="D26" s="30"/>
      <c r="E26" s="30"/>
      <c r="F26" s="52">
        <f>F24-F25</f>
        <v>722807.0771900001</v>
      </c>
      <c r="G26" s="52">
        <f>G24-G25</f>
        <v>471488</v>
      </c>
      <c r="H26" s="52">
        <f>H24-H25</f>
        <v>700929.58880999999</v>
      </c>
      <c r="I26" s="52">
        <f>I24-I25</f>
        <v>686938.94221000001</v>
      </c>
    </row>
    <row r="27" spans="1:10" ht="20.25" customHeight="1" x14ac:dyDescent="0.25">
      <c r="A27" s="30" t="s">
        <v>89</v>
      </c>
      <c r="B27" s="30"/>
      <c r="C27" s="30"/>
      <c r="D27" s="30"/>
      <c r="E27" s="30"/>
      <c r="F27" s="45">
        <v>562315.17379999999</v>
      </c>
      <c r="G27" s="45">
        <v>492870.1</v>
      </c>
      <c r="H27" s="45">
        <v>588300.61118999997</v>
      </c>
      <c r="I27" s="45">
        <v>587884.48779000004</v>
      </c>
    </row>
    <row r="28" spans="1:10" ht="30" x14ac:dyDescent="0.25">
      <c r="A28" s="30" t="s">
        <v>90</v>
      </c>
      <c r="B28" s="30"/>
      <c r="C28" s="30"/>
      <c r="D28" s="30"/>
      <c r="E28" s="30"/>
      <c r="F28" s="45">
        <v>1703.45099</v>
      </c>
      <c r="G28" s="45">
        <v>0</v>
      </c>
      <c r="H28" s="45">
        <v>0</v>
      </c>
      <c r="I28" s="45">
        <v>567.83000000000004</v>
      </c>
    </row>
    <row r="29" spans="1:10" x14ac:dyDescent="0.25">
      <c r="A29" s="33" t="s">
        <v>101</v>
      </c>
      <c r="B29" s="33"/>
      <c r="C29" s="40">
        <f>C30/B30</f>
        <v>0.89603960396039606</v>
      </c>
      <c r="D29" s="40"/>
      <c r="E29" s="40"/>
      <c r="F29" s="40">
        <f>F30/C30</f>
        <v>1.0048342541436464</v>
      </c>
      <c r="G29" s="54"/>
      <c r="H29" s="54"/>
      <c r="I29" s="54"/>
    </row>
    <row r="30" spans="1:10" ht="30" x14ac:dyDescent="0.25">
      <c r="A30" s="30" t="s">
        <v>102</v>
      </c>
      <c r="B30" s="30">
        <v>16.16</v>
      </c>
      <c r="C30" s="30">
        <v>14.48</v>
      </c>
      <c r="D30" s="30"/>
      <c r="E30" s="30"/>
      <c r="F30" s="41">
        <v>14.55</v>
      </c>
      <c r="G30" s="41"/>
      <c r="H30" s="41"/>
      <c r="I30" s="41"/>
    </row>
    <row r="31" spans="1:10" x14ac:dyDescent="0.25">
      <c r="A31" s="33" t="s">
        <v>104</v>
      </c>
      <c r="B31" s="40" t="e">
        <f>B32/B33</f>
        <v>#DIV/0!</v>
      </c>
      <c r="C31" s="40">
        <f>C32/C33</f>
        <v>2.3753822829808924E-2</v>
      </c>
      <c r="D31" s="40"/>
      <c r="E31" s="40"/>
      <c r="F31" s="46">
        <f>F32/F33</f>
        <v>1.9281949670634641E-2</v>
      </c>
      <c r="G31" s="54"/>
      <c r="H31" s="54"/>
      <c r="I31" s="54"/>
    </row>
    <row r="32" spans="1:10" ht="30" x14ac:dyDescent="0.25">
      <c r="A32" s="30" t="s">
        <v>105</v>
      </c>
      <c r="B32" s="30"/>
      <c r="C32" s="56">
        <v>7270</v>
      </c>
      <c r="D32" s="30"/>
      <c r="E32" s="30"/>
      <c r="F32" s="41">
        <v>6267</v>
      </c>
      <c r="G32" s="41"/>
      <c r="H32" s="41"/>
      <c r="I32" s="41"/>
    </row>
    <row r="33" spans="1:10" ht="21.75" customHeight="1" x14ac:dyDescent="0.25">
      <c r="A33" s="30" t="s">
        <v>106</v>
      </c>
      <c r="B33" s="30"/>
      <c r="C33" s="56">
        <v>306056</v>
      </c>
      <c r="D33" s="30"/>
      <c r="E33" s="30"/>
      <c r="F33" s="41">
        <v>325019</v>
      </c>
      <c r="G33" s="41"/>
      <c r="H33" s="41"/>
      <c r="I33" s="41">
        <v>372273</v>
      </c>
    </row>
    <row r="34" spans="1:10" x14ac:dyDescent="0.25">
      <c r="A34" s="33" t="s">
        <v>108</v>
      </c>
      <c r="B34" s="33"/>
      <c r="C34" s="33"/>
      <c r="D34" s="58">
        <f>F35/D35</f>
        <v>1.006310385038073</v>
      </c>
      <c r="E34" s="33"/>
      <c r="F34" s="34">
        <f>F35/E35</f>
        <v>1.0024558744874308</v>
      </c>
      <c r="G34" s="34">
        <f>I35/G35</f>
        <v>1.0519514344209189</v>
      </c>
      <c r="H34" s="35"/>
      <c r="I34" s="34">
        <f>I35/H35</f>
        <v>1.0261351743524665</v>
      </c>
    </row>
    <row r="35" spans="1:10" ht="30" x14ac:dyDescent="0.25">
      <c r="A35" s="30" t="s">
        <v>112</v>
      </c>
      <c r="B35" s="56"/>
      <c r="C35" s="56"/>
      <c r="D35" s="56">
        <v>357601</v>
      </c>
      <c r="E35" s="56">
        <v>358976</v>
      </c>
      <c r="F35" s="32">
        <v>359857.6</v>
      </c>
      <c r="G35" s="32">
        <v>385870</v>
      </c>
      <c r="H35" s="32">
        <v>395578</v>
      </c>
      <c r="I35" s="32">
        <v>405916.5</v>
      </c>
    </row>
    <row r="36" spans="1:10" x14ac:dyDescent="0.25">
      <c r="A36" s="33" t="s">
        <v>114</v>
      </c>
      <c r="B36" s="59"/>
      <c r="C36" s="59"/>
      <c r="D36" s="59"/>
      <c r="E36" s="59"/>
      <c r="F36" s="34">
        <f>F37/E37</f>
        <v>0.96527258247096981</v>
      </c>
      <c r="G36" s="35"/>
      <c r="H36" s="35"/>
      <c r="I36" s="34">
        <f>I37/H37</f>
        <v>0.98838485167350265</v>
      </c>
    </row>
    <row r="37" spans="1:10" ht="19.5" customHeight="1" x14ac:dyDescent="0.25">
      <c r="A37" s="30" t="s">
        <v>115</v>
      </c>
      <c r="B37" s="56"/>
      <c r="C37" s="56"/>
      <c r="D37" s="56"/>
      <c r="E37" s="56">
        <v>1329592.1000000001</v>
      </c>
      <c r="F37" s="32">
        <v>1283418.8</v>
      </c>
      <c r="G37" s="32"/>
      <c r="H37" s="32">
        <v>1289230.2</v>
      </c>
      <c r="I37" s="32">
        <v>1274255.6000000001</v>
      </c>
    </row>
    <row r="38" spans="1:10" ht="16.5" customHeight="1" x14ac:dyDescent="0.25">
      <c r="A38" s="33" t="s">
        <v>117</v>
      </c>
      <c r="B38" s="59"/>
      <c r="C38" s="59"/>
      <c r="D38" s="59"/>
      <c r="E38" s="59"/>
      <c r="F38" s="34">
        <f>F40/F39</f>
        <v>0.96969696969696972</v>
      </c>
      <c r="G38" s="68">
        <v>1</v>
      </c>
      <c r="H38" s="35"/>
      <c r="I38" s="34">
        <f>I40/I39</f>
        <v>1.0588235294117647</v>
      </c>
    </row>
    <row r="39" spans="1:10" ht="29.25" customHeight="1" x14ac:dyDescent="0.25">
      <c r="A39" s="30" t="s">
        <v>131</v>
      </c>
      <c r="B39" s="56"/>
      <c r="C39" s="56"/>
      <c r="D39" s="56"/>
      <c r="E39" s="56"/>
      <c r="F39" s="32">
        <v>33</v>
      </c>
      <c r="G39" s="32"/>
      <c r="H39" s="32"/>
      <c r="I39" s="32">
        <v>17</v>
      </c>
    </row>
    <row r="40" spans="1:10" ht="30" customHeight="1" x14ac:dyDescent="0.25">
      <c r="A40" s="30" t="s">
        <v>132</v>
      </c>
      <c r="B40" s="56"/>
      <c r="C40" s="56"/>
      <c r="D40" s="56"/>
      <c r="E40" s="56"/>
      <c r="F40" s="32">
        <v>32</v>
      </c>
      <c r="G40" s="32"/>
      <c r="H40" s="32"/>
      <c r="I40" s="32">
        <v>18</v>
      </c>
    </row>
    <row r="41" spans="1:10" x14ac:dyDescent="0.25">
      <c r="A41" s="33" t="s">
        <v>120</v>
      </c>
      <c r="B41" s="59"/>
      <c r="C41" s="59"/>
      <c r="D41" s="59"/>
      <c r="E41" s="59"/>
      <c r="F41" s="34">
        <f>F43/F42</f>
        <v>0.7142857142857143</v>
      </c>
      <c r="G41" s="68">
        <v>1</v>
      </c>
      <c r="H41" s="35"/>
      <c r="I41" s="34">
        <f>I43/I42</f>
        <v>0.66666666666666663</v>
      </c>
    </row>
    <row r="42" spans="1:10" x14ac:dyDescent="0.25">
      <c r="A42" s="30" t="s">
        <v>118</v>
      </c>
      <c r="B42" s="56"/>
      <c r="C42" s="56"/>
      <c r="D42" s="56"/>
      <c r="E42" s="56"/>
      <c r="F42" s="32">
        <v>7</v>
      </c>
      <c r="G42" s="32"/>
      <c r="H42" s="32"/>
      <c r="I42" s="32">
        <v>6</v>
      </c>
    </row>
    <row r="43" spans="1:10" ht="30" x14ac:dyDescent="0.25">
      <c r="A43" s="30" t="s">
        <v>119</v>
      </c>
      <c r="B43" s="56"/>
      <c r="C43" s="56"/>
      <c r="D43" s="56"/>
      <c r="E43" s="56"/>
      <c r="F43" s="32">
        <v>5</v>
      </c>
      <c r="G43" s="32"/>
      <c r="H43" s="32"/>
      <c r="I43" s="69">
        <v>4</v>
      </c>
    </row>
    <row r="44" spans="1:10" x14ac:dyDescent="0.25">
      <c r="A44" s="33" t="s">
        <v>121</v>
      </c>
      <c r="B44" s="59"/>
      <c r="C44" s="59"/>
      <c r="D44" s="59"/>
      <c r="E44" s="59"/>
      <c r="F44" s="34">
        <f>F45/F46</f>
        <v>0.41821019444913771</v>
      </c>
      <c r="G44" s="35"/>
      <c r="H44" s="35"/>
      <c r="I44" s="61">
        <f>I45/I46</f>
        <v>0.34309689128182769</v>
      </c>
    </row>
    <row r="45" spans="1:10" ht="30" x14ac:dyDescent="0.25">
      <c r="A45" s="30" t="s">
        <v>122</v>
      </c>
      <c r="B45" s="56"/>
      <c r="C45" s="56"/>
      <c r="D45" s="56"/>
      <c r="E45" s="56"/>
      <c r="F45" s="32">
        <v>150496.11687</v>
      </c>
      <c r="G45" s="32"/>
      <c r="H45" s="32"/>
      <c r="I45" s="32">
        <v>139268.68927</v>
      </c>
    </row>
    <row r="46" spans="1:10" ht="30" x14ac:dyDescent="0.25">
      <c r="A46" s="30" t="s">
        <v>112</v>
      </c>
      <c r="B46" s="56"/>
      <c r="C46" s="56"/>
      <c r="D46" s="56"/>
      <c r="E46" s="56"/>
      <c r="F46" s="32">
        <f>F35</f>
        <v>359857.6</v>
      </c>
      <c r="G46" s="32"/>
      <c r="H46" s="32"/>
      <c r="I46" s="32">
        <f>I35</f>
        <v>405916.5</v>
      </c>
    </row>
    <row r="47" spans="1:10" x14ac:dyDescent="0.25">
      <c r="A47" s="33" t="s">
        <v>124</v>
      </c>
      <c r="B47" s="59"/>
      <c r="C47" s="59"/>
      <c r="D47" s="59"/>
      <c r="E47" s="59"/>
      <c r="F47" s="63">
        <f>F48/F51</f>
        <v>1.3595605674205143E-3</v>
      </c>
      <c r="G47" s="35"/>
      <c r="H47" s="35"/>
      <c r="I47" s="64">
        <f>I48/I51</f>
        <v>2.5974652044905211E-3</v>
      </c>
    </row>
    <row r="48" spans="1:10" x14ac:dyDescent="0.25">
      <c r="A48" s="30" t="s">
        <v>125</v>
      </c>
      <c r="B48" s="56"/>
      <c r="C48" s="56"/>
      <c r="D48" s="56"/>
      <c r="E48" s="56"/>
      <c r="F48" s="32">
        <v>982.7</v>
      </c>
      <c r="G48" s="32"/>
      <c r="H48" s="32"/>
      <c r="I48" s="32">
        <v>1784.3</v>
      </c>
      <c r="J48" s="29">
        <f>I48-F48</f>
        <v>801.59999999999991</v>
      </c>
    </row>
    <row r="49" spans="1:9" x14ac:dyDescent="0.25">
      <c r="A49" s="38" t="s">
        <v>85</v>
      </c>
      <c r="B49" s="56"/>
      <c r="C49" s="56"/>
      <c r="D49" s="56"/>
      <c r="E49" s="56"/>
      <c r="F49" s="62">
        <f>F24</f>
        <v>1283418.8</v>
      </c>
      <c r="G49" s="32"/>
      <c r="H49" s="32"/>
      <c r="I49" s="62">
        <f>I24</f>
        <v>1274255.6000000001</v>
      </c>
    </row>
    <row r="50" spans="1:9" x14ac:dyDescent="0.25">
      <c r="A50" s="30" t="s">
        <v>83</v>
      </c>
      <c r="B50" s="56"/>
      <c r="C50" s="56"/>
      <c r="D50" s="56"/>
      <c r="E50" s="56"/>
      <c r="F50" s="32">
        <f t="shared" ref="F50:F51" si="0">F25</f>
        <v>560611.72280999995</v>
      </c>
      <c r="G50" s="32"/>
      <c r="H50" s="32"/>
      <c r="I50" s="32">
        <f t="shared" ref="I50:I51" si="1">I25</f>
        <v>587316.65779000008</v>
      </c>
    </row>
    <row r="51" spans="1:9" x14ac:dyDescent="0.25">
      <c r="A51" s="30" t="s">
        <v>84</v>
      </c>
      <c r="B51" s="56"/>
      <c r="C51" s="56"/>
      <c r="D51" s="56"/>
      <c r="E51" s="56"/>
      <c r="F51" s="32">
        <f t="shared" si="0"/>
        <v>722807.0771900001</v>
      </c>
      <c r="G51" s="32"/>
      <c r="H51" s="32"/>
      <c r="I51" s="32">
        <f t="shared" si="1"/>
        <v>686938.94221000001</v>
      </c>
    </row>
    <row r="52" spans="1:9" x14ac:dyDescent="0.25">
      <c r="A52" s="33" t="s">
        <v>126</v>
      </c>
      <c r="B52" s="59"/>
      <c r="C52" s="59"/>
      <c r="D52" s="59"/>
      <c r="E52" s="59"/>
      <c r="F52" s="34">
        <f>F53/(F54+F55)</f>
        <v>0.96274569789461562</v>
      </c>
      <c r="G52" s="35"/>
      <c r="H52" s="35"/>
      <c r="I52" s="60">
        <f>I53/(I54+I55)</f>
        <v>1</v>
      </c>
    </row>
    <row r="53" spans="1:9" s="66" customFormat="1" x14ac:dyDescent="0.25">
      <c r="A53" s="38" t="s">
        <v>127</v>
      </c>
      <c r="B53" s="65"/>
      <c r="C53" s="65"/>
      <c r="D53" s="65"/>
      <c r="E53" s="65"/>
      <c r="F53" s="62">
        <v>37026.275179999997</v>
      </c>
      <c r="G53" s="62"/>
      <c r="H53" s="62"/>
      <c r="I53" s="62">
        <v>9000</v>
      </c>
    </row>
    <row r="54" spans="1:9" ht="30" x14ac:dyDescent="0.25">
      <c r="A54" s="30" t="s">
        <v>128</v>
      </c>
      <c r="B54" s="56"/>
      <c r="C54" s="56"/>
      <c r="D54" s="56"/>
      <c r="E54" s="56"/>
      <c r="F54" s="67">
        <f>198.31/1000</f>
        <v>0.19831000000000001</v>
      </c>
      <c r="G54" s="32"/>
      <c r="H54" s="32"/>
      <c r="I54" s="32">
        <v>5000</v>
      </c>
    </row>
    <row r="55" spans="1:9" ht="17.25" customHeight="1" x14ac:dyDescent="0.25">
      <c r="A55" s="30" t="s">
        <v>129</v>
      </c>
      <c r="B55" s="56"/>
      <c r="C55" s="56"/>
      <c r="D55" s="56"/>
      <c r="E55" s="56"/>
      <c r="F55" s="32">
        <v>38458.841560000001</v>
      </c>
      <c r="G55" s="32"/>
      <c r="H55" s="32"/>
      <c r="I55" s="32">
        <v>4000</v>
      </c>
    </row>
    <row r="56" spans="1:9" x14ac:dyDescent="0.25">
      <c r="A56" s="33" t="s">
        <v>133</v>
      </c>
      <c r="B56" s="59"/>
      <c r="C56" s="59"/>
      <c r="D56" s="59"/>
      <c r="E56" s="59"/>
      <c r="F56" s="34">
        <f>F57/F58</f>
        <v>0.56923674308803707</v>
      </c>
      <c r="G56" s="35"/>
      <c r="H56" s="35"/>
      <c r="I56" s="34">
        <f>I57/I58</f>
        <v>0.47139193243865429</v>
      </c>
    </row>
    <row r="57" spans="1:9" ht="33" customHeight="1" x14ac:dyDescent="0.25">
      <c r="A57" s="30" t="s">
        <v>136</v>
      </c>
      <c r="B57" s="56"/>
      <c r="C57" s="56"/>
      <c r="D57" s="56"/>
      <c r="E57" s="56"/>
      <c r="F57" s="32">
        <v>47264.3</v>
      </c>
      <c r="G57" s="32"/>
      <c r="H57" s="32"/>
      <c r="I57" s="32">
        <v>49306</v>
      </c>
    </row>
    <row r="58" spans="1:9" ht="30" x14ac:dyDescent="0.25">
      <c r="A58" s="30" t="s">
        <v>134</v>
      </c>
      <c r="B58" s="56"/>
      <c r="C58" s="56"/>
      <c r="D58" s="56"/>
      <c r="E58" s="56"/>
      <c r="F58" s="32">
        <v>83031.006999999998</v>
      </c>
      <c r="G58" s="32"/>
      <c r="H58" s="32"/>
      <c r="I58" s="32">
        <v>104596.614</v>
      </c>
    </row>
    <row r="59" spans="1:9" x14ac:dyDescent="0.25">
      <c r="A59" s="33" t="s">
        <v>135</v>
      </c>
      <c r="B59" s="59"/>
      <c r="C59" s="59"/>
      <c r="D59" s="59"/>
      <c r="E59" s="59"/>
      <c r="F59" s="34">
        <f>F60/F61</f>
        <v>0.79836321714821423</v>
      </c>
      <c r="G59" s="35"/>
      <c r="H59" s="35"/>
      <c r="I59" s="34">
        <f>I60/I61</f>
        <v>0.59854092024312955</v>
      </c>
    </row>
    <row r="60" spans="1:9" ht="32.25" customHeight="1" x14ac:dyDescent="0.25">
      <c r="A60" s="30" t="s">
        <v>136</v>
      </c>
      <c r="B60" s="56"/>
      <c r="C60" s="56"/>
      <c r="D60" s="56"/>
      <c r="E60" s="56"/>
      <c r="F60" s="32">
        <v>47264.3</v>
      </c>
      <c r="G60" s="32"/>
      <c r="H60" s="32"/>
      <c r="I60" s="32">
        <v>49306</v>
      </c>
    </row>
    <row r="61" spans="1:9" ht="30" x14ac:dyDescent="0.25">
      <c r="A61" s="30" t="s">
        <v>137</v>
      </c>
      <c r="B61" s="56"/>
      <c r="C61" s="56"/>
      <c r="D61" s="56"/>
      <c r="E61" s="56"/>
      <c r="F61" s="32">
        <v>59201.5</v>
      </c>
      <c r="G61" s="32"/>
      <c r="H61" s="32"/>
      <c r="I61" s="32">
        <v>82376.990999999995</v>
      </c>
    </row>
    <row r="62" spans="1:9" x14ac:dyDescent="0.25">
      <c r="A62" s="33" t="s">
        <v>139</v>
      </c>
      <c r="B62" s="59"/>
      <c r="C62" s="59"/>
      <c r="D62" s="59"/>
      <c r="E62" s="59"/>
      <c r="F62" s="34">
        <f>F63/F64</f>
        <v>0</v>
      </c>
      <c r="G62" s="35"/>
      <c r="H62" s="35"/>
      <c r="I62" s="34">
        <f>I63/I64</f>
        <v>6.9726215147386623E-3</v>
      </c>
    </row>
    <row r="63" spans="1:9" x14ac:dyDescent="0.25">
      <c r="A63" s="30" t="s">
        <v>140</v>
      </c>
      <c r="B63" s="56"/>
      <c r="C63" s="56"/>
      <c r="D63" s="56"/>
      <c r="E63" s="56"/>
      <c r="F63" s="32">
        <v>0</v>
      </c>
      <c r="G63" s="32"/>
      <c r="H63" s="32"/>
      <c r="I63" s="32">
        <v>736.75750000000005</v>
      </c>
    </row>
    <row r="64" spans="1:9" x14ac:dyDescent="0.25">
      <c r="A64" s="30" t="s">
        <v>141</v>
      </c>
      <c r="B64" s="56"/>
      <c r="C64" s="56"/>
      <c r="D64" s="56"/>
      <c r="E64" s="56"/>
      <c r="F64" s="32">
        <v>86228.073470000003</v>
      </c>
      <c r="G64" s="32"/>
      <c r="H64" s="32"/>
      <c r="I64" s="32">
        <v>105664.34711</v>
      </c>
    </row>
    <row r="65" spans="1:9" x14ac:dyDescent="0.25">
      <c r="A65" s="30"/>
      <c r="B65" s="56"/>
      <c r="C65" s="56"/>
      <c r="D65" s="56"/>
      <c r="E65" s="56"/>
      <c r="F65" s="32"/>
      <c r="G65" s="32"/>
      <c r="H65" s="32"/>
      <c r="I65" s="32"/>
    </row>
    <row r="66" spans="1:9" x14ac:dyDescent="0.25">
      <c r="A66" s="30"/>
      <c r="B66" s="56"/>
      <c r="C66" s="56"/>
      <c r="D66" s="56"/>
      <c r="E66" s="56"/>
      <c r="F66" s="32"/>
      <c r="G66" s="32"/>
      <c r="H66" s="32"/>
      <c r="I66" s="32"/>
    </row>
    <row r="67" spans="1:9" x14ac:dyDescent="0.25">
      <c r="A67" s="30"/>
      <c r="B67" s="56"/>
      <c r="C67" s="56"/>
      <c r="D67" s="56"/>
      <c r="E67" s="56"/>
      <c r="F67" s="32"/>
      <c r="G67" s="32"/>
      <c r="H67" s="32"/>
      <c r="I67" s="32"/>
    </row>
    <row r="68" spans="1:9" x14ac:dyDescent="0.25">
      <c r="B68" s="57"/>
      <c r="C68" s="57"/>
      <c r="D68" s="57"/>
      <c r="E68" s="57"/>
      <c r="F68" s="29"/>
      <c r="G68" s="29"/>
      <c r="H68" s="29"/>
      <c r="I68" s="29"/>
    </row>
    <row r="69" spans="1:9" x14ac:dyDescent="0.25">
      <c r="B69" s="57"/>
      <c r="C69" s="57"/>
      <c r="D69" s="57"/>
      <c r="E69" s="57"/>
      <c r="F69" s="29"/>
      <c r="G69" s="29"/>
      <c r="H69" s="29"/>
      <c r="I69" s="29"/>
    </row>
    <row r="70" spans="1:9" x14ac:dyDescent="0.25">
      <c r="B70" s="57"/>
      <c r="C70" s="57"/>
      <c r="D70" s="57"/>
      <c r="E70" s="57"/>
      <c r="F70" s="29"/>
      <c r="G70" s="29"/>
      <c r="H70" s="29"/>
      <c r="I70" s="29"/>
    </row>
    <row r="71" spans="1:9" x14ac:dyDescent="0.25">
      <c r="B71" s="57"/>
      <c r="C71" s="57"/>
      <c r="D71" s="57"/>
      <c r="E71" s="57"/>
      <c r="F71" s="29"/>
      <c r="G71" s="29"/>
      <c r="H71" s="29"/>
      <c r="I71" s="29"/>
    </row>
    <row r="72" spans="1:9" x14ac:dyDescent="0.25">
      <c r="B72" s="57"/>
      <c r="C72" s="57"/>
      <c r="D72" s="57"/>
      <c r="E72" s="57"/>
      <c r="F72" s="29"/>
      <c r="G72" s="29"/>
      <c r="H72" s="29"/>
      <c r="I72" s="29"/>
    </row>
    <row r="73" spans="1:9" x14ac:dyDescent="0.25">
      <c r="B73" s="57"/>
      <c r="C73" s="57"/>
      <c r="D73" s="57"/>
      <c r="E73" s="57"/>
      <c r="F73" s="29"/>
      <c r="G73" s="29"/>
      <c r="H73" s="29"/>
      <c r="I73" s="29"/>
    </row>
    <row r="74" spans="1:9" x14ac:dyDescent="0.25">
      <c r="B74" s="57"/>
      <c r="C74" s="57"/>
      <c r="D74" s="57"/>
      <c r="E74" s="57"/>
      <c r="F74" s="29"/>
      <c r="G74" s="29"/>
      <c r="H74" s="29"/>
      <c r="I74" s="29"/>
    </row>
    <row r="75" spans="1:9" x14ac:dyDescent="0.25">
      <c r="B75" s="57"/>
      <c r="C75" s="57"/>
      <c r="D75" s="57"/>
      <c r="E75" s="57"/>
      <c r="F75" s="29"/>
      <c r="G75" s="29"/>
      <c r="H75" s="29"/>
      <c r="I75" s="29"/>
    </row>
    <row r="76" spans="1:9" x14ac:dyDescent="0.25">
      <c r="B76" s="57"/>
      <c r="C76" s="57"/>
      <c r="D76" s="57"/>
      <c r="E76" s="57"/>
      <c r="F76" s="29"/>
      <c r="G76" s="29"/>
      <c r="H76" s="29"/>
      <c r="I76" s="29"/>
    </row>
    <row r="77" spans="1:9" x14ac:dyDescent="0.25">
      <c r="B77" s="57"/>
      <c r="C77" s="57"/>
      <c r="D77" s="57"/>
      <c r="E77" s="57"/>
      <c r="F77" s="29"/>
      <c r="G77" s="29"/>
      <c r="H77" s="29"/>
      <c r="I77" s="29"/>
    </row>
    <row r="78" spans="1:9" x14ac:dyDescent="0.25">
      <c r="B78" s="57"/>
      <c r="C78" s="57"/>
      <c r="D78" s="57"/>
      <c r="E78" s="57"/>
      <c r="F78" s="29"/>
      <c r="G78" s="29"/>
      <c r="H78" s="29"/>
      <c r="I78" s="29"/>
    </row>
    <row r="79" spans="1:9" x14ac:dyDescent="0.25">
      <c r="B79" s="57"/>
      <c r="C79" s="57"/>
      <c r="D79" s="57"/>
      <c r="E79" s="57"/>
      <c r="F79" s="29"/>
      <c r="G79" s="29"/>
      <c r="H79" s="29"/>
      <c r="I79" s="29"/>
    </row>
    <row r="80" spans="1:9" x14ac:dyDescent="0.25">
      <c r="B80" s="57"/>
      <c r="C80" s="57"/>
      <c r="D80" s="57"/>
      <c r="E80" s="57"/>
      <c r="F80" s="29"/>
      <c r="G80" s="29"/>
      <c r="H80" s="29"/>
      <c r="I80" s="29"/>
    </row>
    <row r="81" spans="2:9" x14ac:dyDescent="0.25">
      <c r="B81" s="57"/>
      <c r="C81" s="57"/>
      <c r="D81" s="57"/>
      <c r="E81" s="57"/>
      <c r="F81" s="29"/>
      <c r="G81" s="29"/>
      <c r="H81" s="29"/>
      <c r="I81" s="29"/>
    </row>
    <row r="82" spans="2:9" x14ac:dyDescent="0.25">
      <c r="B82" s="57"/>
      <c r="C82" s="57"/>
      <c r="D82" s="57"/>
      <c r="E82" s="57"/>
      <c r="F82" s="29"/>
      <c r="G82" s="29"/>
      <c r="H82" s="29"/>
      <c r="I82" s="29"/>
    </row>
    <row r="83" spans="2:9" x14ac:dyDescent="0.25">
      <c r="B83" s="57"/>
      <c r="C83" s="57"/>
      <c r="D83" s="57"/>
      <c r="E83" s="57"/>
      <c r="F83" s="29"/>
      <c r="G83" s="29"/>
      <c r="H83" s="29"/>
      <c r="I83" s="29"/>
    </row>
    <row r="84" spans="2:9" x14ac:dyDescent="0.25">
      <c r="B84" s="57"/>
      <c r="C84" s="57"/>
      <c r="D84" s="57"/>
      <c r="E84" s="57"/>
      <c r="F84" s="29"/>
      <c r="G84" s="29"/>
      <c r="H84" s="29"/>
      <c r="I84" s="29"/>
    </row>
    <row r="85" spans="2:9" x14ac:dyDescent="0.25">
      <c r="B85" s="57"/>
      <c r="C85" s="57"/>
      <c r="D85" s="57"/>
      <c r="E85" s="57"/>
      <c r="F85" s="29"/>
      <c r="G85" s="29"/>
      <c r="H85" s="29"/>
      <c r="I85" s="29"/>
    </row>
    <row r="86" spans="2:9" x14ac:dyDescent="0.25">
      <c r="B86" s="57"/>
      <c r="C86" s="57"/>
      <c r="D86" s="57"/>
      <c r="E86" s="57"/>
      <c r="F86" s="29"/>
      <c r="G86" s="29"/>
      <c r="H86" s="29"/>
      <c r="I86" s="29"/>
    </row>
    <row r="87" spans="2:9" x14ac:dyDescent="0.25">
      <c r="B87" s="57"/>
      <c r="C87" s="57"/>
      <c r="D87" s="57"/>
      <c r="E87" s="57"/>
      <c r="F87" s="29"/>
      <c r="G87" s="29"/>
      <c r="H87" s="29"/>
      <c r="I87" s="29"/>
    </row>
    <row r="88" spans="2:9" x14ac:dyDescent="0.25">
      <c r="B88" s="57"/>
      <c r="C88" s="57"/>
      <c r="D88" s="57"/>
      <c r="E88" s="57"/>
      <c r="F88" s="29"/>
      <c r="G88" s="29"/>
      <c r="H88" s="29"/>
      <c r="I88" s="29"/>
    </row>
    <row r="89" spans="2:9" x14ac:dyDescent="0.25">
      <c r="B89" s="57"/>
      <c r="C89" s="57"/>
      <c r="D89" s="57"/>
      <c r="E89" s="57"/>
      <c r="F89" s="29"/>
      <c r="G89" s="29"/>
      <c r="H89" s="29"/>
      <c r="I89" s="29"/>
    </row>
    <row r="90" spans="2:9" x14ac:dyDescent="0.25">
      <c r="B90" s="57"/>
      <c r="C90" s="57"/>
      <c r="D90" s="57"/>
      <c r="E90" s="57"/>
      <c r="F90" s="29"/>
      <c r="G90" s="29"/>
      <c r="H90" s="29"/>
      <c r="I90" s="29"/>
    </row>
    <row r="91" spans="2:9" x14ac:dyDescent="0.25">
      <c r="B91" s="57"/>
      <c r="C91" s="57"/>
      <c r="D91" s="57"/>
      <c r="E91" s="57"/>
      <c r="F91" s="29"/>
      <c r="G91" s="29"/>
      <c r="H91" s="29"/>
      <c r="I91" s="29"/>
    </row>
    <row r="92" spans="2:9" x14ac:dyDescent="0.25">
      <c r="B92" s="57"/>
      <c r="C92" s="57"/>
      <c r="D92" s="57"/>
      <c r="E92" s="57"/>
      <c r="F92" s="29"/>
      <c r="G92" s="29"/>
      <c r="H92" s="29"/>
      <c r="I92" s="29"/>
    </row>
    <row r="93" spans="2:9" x14ac:dyDescent="0.25">
      <c r="B93" s="57"/>
      <c r="C93" s="57"/>
      <c r="D93" s="57"/>
      <c r="E93" s="57"/>
      <c r="F93" s="29"/>
      <c r="G93" s="29"/>
      <c r="H93" s="29"/>
      <c r="I93" s="29"/>
    </row>
    <row r="94" spans="2:9" x14ac:dyDescent="0.25">
      <c r="B94" s="57"/>
      <c r="C94" s="57"/>
      <c r="D94" s="57"/>
      <c r="E94" s="57"/>
      <c r="F94" s="29"/>
      <c r="G94" s="29"/>
      <c r="H94" s="29"/>
      <c r="I94" s="29"/>
    </row>
    <row r="95" spans="2:9" x14ac:dyDescent="0.25">
      <c r="B95" s="57"/>
      <c r="C95" s="57"/>
      <c r="D95" s="57"/>
      <c r="E95" s="57"/>
      <c r="F95" s="29"/>
      <c r="G95" s="29"/>
      <c r="H95" s="29"/>
      <c r="I95" s="29"/>
    </row>
    <row r="96" spans="2:9" x14ac:dyDescent="0.25">
      <c r="B96" s="57"/>
      <c r="C96" s="57"/>
      <c r="D96" s="57"/>
      <c r="E96" s="57"/>
      <c r="F96" s="29"/>
      <c r="G96" s="29"/>
      <c r="H96" s="29"/>
      <c r="I96" s="29"/>
    </row>
    <row r="97" spans="2:9" x14ac:dyDescent="0.25">
      <c r="B97" s="57"/>
      <c r="C97" s="57"/>
      <c r="D97" s="57"/>
      <c r="E97" s="57"/>
      <c r="F97" s="29"/>
      <c r="G97" s="29"/>
      <c r="H97" s="29"/>
      <c r="I97" s="29"/>
    </row>
    <row r="98" spans="2:9" x14ac:dyDescent="0.25">
      <c r="B98" s="57"/>
      <c r="C98" s="57"/>
      <c r="D98" s="57"/>
      <c r="E98" s="57"/>
      <c r="F98" s="29"/>
      <c r="G98" s="29"/>
      <c r="H98" s="29"/>
      <c r="I98" s="29"/>
    </row>
    <row r="99" spans="2:9" x14ac:dyDescent="0.25">
      <c r="B99" s="57"/>
      <c r="C99" s="57"/>
      <c r="D99" s="57"/>
      <c r="E99" s="57"/>
      <c r="F99" s="29"/>
      <c r="G99" s="29"/>
      <c r="H99" s="29"/>
      <c r="I99" s="29"/>
    </row>
    <row r="100" spans="2:9" x14ac:dyDescent="0.25">
      <c r="B100" s="57"/>
      <c r="C100" s="57"/>
      <c r="D100" s="57"/>
      <c r="E100" s="57"/>
      <c r="F100" s="29"/>
      <c r="G100" s="29"/>
      <c r="H100" s="29"/>
      <c r="I100" s="29"/>
    </row>
    <row r="101" spans="2:9" x14ac:dyDescent="0.25">
      <c r="B101" s="57"/>
      <c r="C101" s="57"/>
      <c r="D101" s="57"/>
      <c r="E101" s="57"/>
      <c r="F101" s="29"/>
      <c r="G101" s="29"/>
      <c r="H101" s="29"/>
      <c r="I101" s="29"/>
    </row>
    <row r="102" spans="2:9" x14ac:dyDescent="0.25">
      <c r="B102" s="57"/>
      <c r="C102" s="57"/>
      <c r="D102" s="57"/>
      <c r="E102" s="57"/>
      <c r="F102" s="29"/>
      <c r="G102" s="29"/>
      <c r="H102" s="29"/>
      <c r="I102" s="29"/>
    </row>
    <row r="103" spans="2:9" x14ac:dyDescent="0.25">
      <c r="B103" s="57"/>
      <c r="C103" s="57"/>
      <c r="D103" s="57"/>
      <c r="E103" s="57"/>
      <c r="F103" s="29"/>
      <c r="G103" s="29"/>
      <c r="H103" s="29"/>
      <c r="I103" s="29"/>
    </row>
    <row r="104" spans="2:9" x14ac:dyDescent="0.25">
      <c r="B104" s="57"/>
      <c r="C104" s="57"/>
      <c r="D104" s="57"/>
      <c r="E104" s="57"/>
      <c r="F104" s="29"/>
      <c r="G104" s="29"/>
      <c r="H104" s="29"/>
      <c r="I104" s="29"/>
    </row>
    <row r="105" spans="2:9" x14ac:dyDescent="0.25">
      <c r="B105" s="57"/>
      <c r="C105" s="57"/>
      <c r="D105" s="57"/>
      <c r="E105" s="57"/>
      <c r="F105" s="29"/>
      <c r="G105" s="29"/>
      <c r="H105" s="29"/>
      <c r="I105" s="29"/>
    </row>
    <row r="106" spans="2:9" x14ac:dyDescent="0.25">
      <c r="B106" s="57"/>
      <c r="C106" s="57"/>
      <c r="D106" s="57"/>
      <c r="E106" s="57"/>
      <c r="F106" s="29"/>
      <c r="G106" s="29"/>
      <c r="H106" s="29"/>
      <c r="I106" s="29"/>
    </row>
    <row r="107" spans="2:9" x14ac:dyDescent="0.25">
      <c r="B107" s="57"/>
      <c r="C107" s="57"/>
      <c r="D107" s="57"/>
      <c r="E107" s="57"/>
      <c r="F107" s="29"/>
      <c r="G107" s="29"/>
      <c r="H107" s="29"/>
      <c r="I107" s="29"/>
    </row>
    <row r="108" spans="2:9" x14ac:dyDescent="0.25">
      <c r="B108" s="57"/>
      <c r="C108" s="57"/>
      <c r="D108" s="57"/>
      <c r="E108" s="57"/>
      <c r="F108" s="29"/>
      <c r="G108" s="29"/>
      <c r="H108" s="29"/>
      <c r="I108" s="29"/>
    </row>
    <row r="109" spans="2:9" x14ac:dyDescent="0.25">
      <c r="B109" s="57"/>
      <c r="C109" s="57"/>
      <c r="D109" s="57"/>
      <c r="E109" s="57"/>
      <c r="F109" s="29"/>
      <c r="G109" s="29"/>
      <c r="H109" s="29"/>
      <c r="I109" s="29"/>
    </row>
    <row r="110" spans="2:9" x14ac:dyDescent="0.25">
      <c r="B110" s="57"/>
      <c r="C110" s="57"/>
      <c r="D110" s="57"/>
      <c r="E110" s="57"/>
      <c r="F110" s="29"/>
      <c r="G110" s="29"/>
      <c r="H110" s="29"/>
      <c r="I110" s="29"/>
    </row>
    <row r="111" spans="2:9" x14ac:dyDescent="0.25">
      <c r="B111" s="57"/>
      <c r="C111" s="57"/>
      <c r="D111" s="57"/>
      <c r="E111" s="57"/>
      <c r="F111" s="29"/>
      <c r="G111" s="29"/>
      <c r="H111" s="29"/>
      <c r="I111" s="29"/>
    </row>
    <row r="112" spans="2:9" x14ac:dyDescent="0.25">
      <c r="B112" s="57"/>
      <c r="C112" s="57"/>
      <c r="D112" s="57"/>
      <c r="E112" s="57"/>
      <c r="F112" s="29"/>
      <c r="G112" s="29"/>
      <c r="H112" s="29"/>
      <c r="I112" s="29"/>
    </row>
    <row r="113" spans="2:9" x14ac:dyDescent="0.25">
      <c r="B113" s="57"/>
      <c r="C113" s="57"/>
      <c r="D113" s="57"/>
      <c r="E113" s="57"/>
      <c r="F113" s="29"/>
      <c r="G113" s="29"/>
      <c r="H113" s="29"/>
      <c r="I113" s="29"/>
    </row>
    <row r="114" spans="2:9" x14ac:dyDescent="0.25">
      <c r="B114" s="57"/>
      <c r="C114" s="57"/>
      <c r="D114" s="57"/>
      <c r="E114" s="57"/>
      <c r="F114" s="29"/>
      <c r="G114" s="29"/>
      <c r="H114" s="29"/>
      <c r="I114" s="29"/>
    </row>
    <row r="115" spans="2:9" x14ac:dyDescent="0.25">
      <c r="B115" s="57"/>
      <c r="C115" s="57"/>
      <c r="D115" s="57"/>
      <c r="E115" s="57"/>
      <c r="F115" s="29"/>
      <c r="G115" s="29"/>
      <c r="H115" s="29"/>
      <c r="I115" s="29"/>
    </row>
    <row r="116" spans="2:9" x14ac:dyDescent="0.25">
      <c r="B116" s="57"/>
      <c r="C116" s="57"/>
      <c r="D116" s="57"/>
      <c r="E116" s="57"/>
      <c r="F116" s="29"/>
      <c r="G116" s="29"/>
      <c r="H116" s="29"/>
      <c r="I116" s="29"/>
    </row>
    <row r="117" spans="2:9" x14ac:dyDescent="0.25">
      <c r="B117" s="57"/>
      <c r="C117" s="57"/>
      <c r="D117" s="57"/>
      <c r="E117" s="57"/>
      <c r="F117" s="29"/>
      <c r="G117" s="29"/>
      <c r="H117" s="29"/>
      <c r="I117" s="29"/>
    </row>
    <row r="118" spans="2:9" x14ac:dyDescent="0.25">
      <c r="B118" s="57"/>
      <c r="C118" s="57"/>
      <c r="D118" s="57"/>
      <c r="E118" s="57"/>
      <c r="F118" s="29"/>
      <c r="G118" s="29"/>
      <c r="H118" s="29"/>
      <c r="I118" s="29"/>
    </row>
    <row r="119" spans="2:9" x14ac:dyDescent="0.25">
      <c r="B119" s="57"/>
      <c r="C119" s="57"/>
      <c r="D119" s="57"/>
      <c r="E119" s="57"/>
      <c r="F119" s="29"/>
      <c r="G119" s="29"/>
      <c r="H119" s="29"/>
      <c r="I119" s="29"/>
    </row>
    <row r="120" spans="2:9" x14ac:dyDescent="0.25">
      <c r="B120" s="57"/>
      <c r="C120" s="57"/>
      <c r="D120" s="57"/>
      <c r="E120" s="57"/>
      <c r="F120" s="29"/>
      <c r="G120" s="29"/>
      <c r="H120" s="29"/>
      <c r="I120" s="29"/>
    </row>
    <row r="121" spans="2:9" x14ac:dyDescent="0.25">
      <c r="B121" s="57"/>
      <c r="C121" s="57"/>
      <c r="D121" s="57"/>
      <c r="E121" s="57"/>
      <c r="F121" s="29"/>
      <c r="G121" s="29"/>
      <c r="H121" s="29"/>
      <c r="I121" s="29"/>
    </row>
    <row r="122" spans="2:9" x14ac:dyDescent="0.25">
      <c r="F122" s="29"/>
      <c r="G122" s="29"/>
      <c r="H122" s="29"/>
      <c r="I122" s="29"/>
    </row>
    <row r="123" spans="2:9" x14ac:dyDescent="0.25">
      <c r="F123" s="29"/>
      <c r="G123" s="29"/>
      <c r="H123" s="29"/>
      <c r="I123" s="29"/>
    </row>
    <row r="124" spans="2:9" x14ac:dyDescent="0.25">
      <c r="F124" s="29"/>
      <c r="G124" s="29"/>
      <c r="H124" s="29"/>
      <c r="I124" s="29"/>
    </row>
    <row r="125" spans="2:9" x14ac:dyDescent="0.25">
      <c r="F125" s="29"/>
      <c r="G125" s="29"/>
      <c r="H125" s="29"/>
      <c r="I125" s="29"/>
    </row>
    <row r="126" spans="2:9" x14ac:dyDescent="0.25">
      <c r="F126" s="29"/>
      <c r="G126" s="29"/>
      <c r="H126" s="29"/>
      <c r="I126" s="29"/>
    </row>
    <row r="127" spans="2:9" x14ac:dyDescent="0.25">
      <c r="F127" s="29"/>
      <c r="G127" s="29"/>
      <c r="H127" s="29"/>
      <c r="I127" s="29"/>
    </row>
    <row r="128" spans="2:9" x14ac:dyDescent="0.25">
      <c r="F128" s="29"/>
      <c r="G128" s="29"/>
      <c r="H128" s="29"/>
      <c r="I128" s="29"/>
    </row>
    <row r="129" spans="6:9" x14ac:dyDescent="0.25">
      <c r="F129" s="29"/>
      <c r="G129" s="29"/>
      <c r="H129" s="29"/>
      <c r="I129" s="29"/>
    </row>
    <row r="130" spans="6:9" x14ac:dyDescent="0.25">
      <c r="F130" s="29"/>
      <c r="G130" s="29"/>
      <c r="H130" s="29"/>
      <c r="I130" s="29"/>
    </row>
    <row r="131" spans="6:9" x14ac:dyDescent="0.25">
      <c r="F131" s="29"/>
      <c r="G131" s="29"/>
      <c r="H131" s="29"/>
      <c r="I131" s="2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5</vt:lpstr>
      <vt:lpstr>расчет</vt:lpstr>
      <vt:lpstr>Лист2</vt:lpstr>
      <vt:lpstr>'5'!Заголовки_для_печати</vt:lpstr>
      <vt:lpstr>'5'!Область_печати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2017-02-14T06:32:45Z</cp:lastPrinted>
  <dcterms:created xsi:type="dcterms:W3CDTF">2014-07-22T10:41:33Z</dcterms:created>
  <dcterms:modified xsi:type="dcterms:W3CDTF">2017-02-14T06:34:08Z</dcterms:modified>
</cp:coreProperties>
</file>