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8163" yWindow="190" windowWidth="19902" windowHeight="14889" tabRatio="500"/>
  </bookViews>
  <sheets>
    <sheet name="Прил.1" sheetId="1" r:id="rId1"/>
    <sheet name="Прил.2" sheetId="2" r:id="rId2"/>
    <sheet name="Прил.3" sheetId="3" r:id="rId3"/>
    <sheet name="Прил.4" sheetId="4" r:id="rId4"/>
    <sheet name="Прил.5" sheetId="5" r:id="rId5"/>
    <sheet name="Прил.6" sheetId="6" r:id="rId6"/>
  </sheets>
  <externalReferences>
    <externalReference r:id="rId7"/>
  </externalReferences>
  <definedNames>
    <definedName name="_xlnm.Print_Titles" localSheetId="0">Прил.1!$12:$14</definedName>
    <definedName name="_xlnm.Print_Titles" localSheetId="4">Прил.5!$13:$14</definedName>
    <definedName name="_xlnm.Print_Area" localSheetId="0">Прил.1!$A$1:$U$47</definedName>
    <definedName name="_xlnm.Print_Area" localSheetId="4">Прил.5!$A$1:$Y$106</definedName>
    <definedName name="_xlnm.Print_Area" localSheetId="5">Прил.6!$A$1:$S$50</definedName>
  </definedNames>
  <calcPr calcId="145621"/>
</workbook>
</file>

<file path=xl/calcChain.xml><?xml version="1.0" encoding="utf-8"?>
<calcChain xmlns="http://schemas.openxmlformats.org/spreadsheetml/2006/main">
  <c r="E85" i="2" l="1"/>
  <c r="E81" i="2" l="1"/>
  <c r="F120" i="2"/>
  <c r="E117" i="2"/>
  <c r="F117" i="2"/>
  <c r="E118" i="2"/>
  <c r="E110" i="2"/>
  <c r="E108" i="2"/>
  <c r="E109" i="2"/>
  <c r="E99" i="2"/>
  <c r="E100" i="2"/>
  <c r="F100" i="2"/>
  <c r="E102" i="2"/>
  <c r="F102" i="2"/>
  <c r="E103" i="2"/>
  <c r="F103" i="2"/>
  <c r="F104" i="2"/>
  <c r="E105" i="2"/>
  <c r="E106" i="2"/>
  <c r="E107" i="2"/>
  <c r="E94" i="2"/>
  <c r="F94" i="2"/>
  <c r="E95" i="2"/>
  <c r="F95" i="2"/>
  <c r="E96" i="2"/>
  <c r="F96" i="2"/>
  <c r="E98" i="2"/>
  <c r="F98" i="2"/>
  <c r="F89" i="2"/>
  <c r="E90" i="2"/>
  <c r="E91" i="2"/>
  <c r="E87" i="2"/>
  <c r="E88" i="2"/>
  <c r="E80" i="2"/>
  <c r="E82" i="2"/>
  <c r="E83" i="2"/>
  <c r="T70" i="5"/>
  <c r="E50" i="6"/>
  <c r="E49" i="6"/>
  <c r="E48" i="6"/>
  <c r="E47" i="6"/>
  <c r="E46" i="6"/>
  <c r="E44" i="6"/>
  <c r="E41" i="6"/>
  <c r="E40" i="6"/>
  <c r="E39" i="6"/>
  <c r="E38" i="6"/>
  <c r="E35" i="6"/>
  <c r="E32" i="6"/>
  <c r="E31" i="6"/>
  <c r="E29" i="6"/>
  <c r="E26" i="6"/>
  <c r="E17" i="6"/>
  <c r="Q37" i="6"/>
  <c r="P37" i="6"/>
  <c r="Y83" i="5"/>
  <c r="W26" i="5"/>
  <c r="W18" i="5" s="1"/>
  <c r="X24" i="5"/>
  <c r="X17" i="5" s="1"/>
  <c r="W24" i="5"/>
  <c r="W17" i="5" s="1"/>
  <c r="W23" i="5"/>
  <c r="Y66" i="5"/>
  <c r="Y67" i="5"/>
  <c r="W72" i="5"/>
  <c r="W20" i="5" s="1"/>
  <c r="V72" i="5"/>
  <c r="V20" i="5" s="1"/>
  <c r="W70" i="5"/>
  <c r="V70" i="5"/>
  <c r="V26" i="5"/>
  <c r="V18" i="5" s="1"/>
  <c r="V24" i="5"/>
  <c r="V17" i="5" s="1"/>
  <c r="V23" i="5"/>
  <c r="U72" i="5"/>
  <c r="U70" i="5"/>
  <c r="W81" i="5"/>
  <c r="V81" i="5"/>
  <c r="U81" i="5"/>
  <c r="O30" i="6"/>
  <c r="W64" i="5"/>
  <c r="V64" i="5"/>
  <c r="U64" i="5"/>
  <c r="Q30" i="6"/>
  <c r="P30" i="6"/>
  <c r="W48" i="5"/>
  <c r="V48" i="5"/>
  <c r="U48" i="5"/>
  <c r="R20" i="6"/>
  <c r="S20" i="6"/>
  <c r="R22" i="6"/>
  <c r="S22" i="6"/>
  <c r="R23" i="6"/>
  <c r="S23" i="6"/>
  <c r="R45" i="6"/>
  <c r="R43" i="6"/>
  <c r="R42" i="6" s="1"/>
  <c r="Y105" i="5"/>
  <c r="S45" i="6" s="1"/>
  <c r="S43" i="6" s="1"/>
  <c r="S42" i="6" s="1"/>
  <c r="Y101" i="5"/>
  <c r="X100" i="5"/>
  <c r="R37" i="6" s="1"/>
  <c r="X98" i="5"/>
  <c r="Y98" i="5" s="1"/>
  <c r="X96" i="5"/>
  <c r="Y96" i="5" s="1"/>
  <c r="X94" i="5"/>
  <c r="Y94" i="5" s="1"/>
  <c r="X93" i="5"/>
  <c r="Y93" i="5" s="1"/>
  <c r="X92" i="5"/>
  <c r="Y92" i="5" s="1"/>
  <c r="X91" i="5"/>
  <c r="Y91" i="5" s="1"/>
  <c r="X90" i="5"/>
  <c r="Y90" i="5" s="1"/>
  <c r="X89" i="5"/>
  <c r="Y89" i="5" s="1"/>
  <c r="X88" i="5"/>
  <c r="Y88" i="5" s="1"/>
  <c r="Y87" i="5"/>
  <c r="X86" i="5"/>
  <c r="X85" i="5"/>
  <c r="X81" i="5" s="1"/>
  <c r="Y85" i="5"/>
  <c r="Y84" i="5"/>
  <c r="Y82" i="5"/>
  <c r="X80" i="5"/>
  <c r="X79" i="5"/>
  <c r="X76" i="5"/>
  <c r="Y76" i="5"/>
  <c r="X75" i="5"/>
  <c r="Y75" i="5"/>
  <c r="X74" i="5"/>
  <c r="X70" i="5" s="1"/>
  <c r="Y74" i="5"/>
  <c r="S79" i="5"/>
  <c r="T79" i="5"/>
  <c r="U79" i="5"/>
  <c r="V79" i="5"/>
  <c r="W79" i="5"/>
  <c r="Y68" i="5"/>
  <c r="Y61" i="5"/>
  <c r="Y58" i="5"/>
  <c r="X56" i="5"/>
  <c r="Y56" i="5"/>
  <c r="X54" i="5"/>
  <c r="Y54" i="5"/>
  <c r="X53" i="5"/>
  <c r="Y53" i="5"/>
  <c r="Y52" i="5" s="1"/>
  <c r="X51" i="5"/>
  <c r="Y51" i="5" s="1"/>
  <c r="X48" i="5"/>
  <c r="Y45" i="5"/>
  <c r="X43" i="5"/>
  <c r="Y43" i="5" s="1"/>
  <c r="X42" i="5"/>
  <c r="X41" i="5"/>
  <c r="Y41" i="5"/>
  <c r="X40" i="5"/>
  <c r="X26" i="5" s="1"/>
  <c r="X18" i="5" s="1"/>
  <c r="Y40" i="5"/>
  <c r="X39" i="5"/>
  <c r="Y39" i="5"/>
  <c r="X38" i="5"/>
  <c r="Y38" i="5"/>
  <c r="Y37" i="5"/>
  <c r="Y24" i="5" s="1"/>
  <c r="Y17" i="5" s="1"/>
  <c r="X36" i="5"/>
  <c r="Y36" i="5" s="1"/>
  <c r="X35" i="5"/>
  <c r="Y35" i="5" s="1"/>
  <c r="X34" i="5"/>
  <c r="Y34" i="5" s="1"/>
  <c r="X33" i="5"/>
  <c r="X23" i="5" s="1"/>
  <c r="X32" i="5"/>
  <c r="Y32" i="5" s="1"/>
  <c r="X31" i="5"/>
  <c r="Y30" i="5"/>
  <c r="Y28" i="5"/>
  <c r="X27" i="5"/>
  <c r="X104" i="5"/>
  <c r="X103" i="5" s="1"/>
  <c r="X102" i="5" s="1"/>
  <c r="G20" i="6"/>
  <c r="H20" i="6"/>
  <c r="I20" i="6"/>
  <c r="J20" i="6"/>
  <c r="K20" i="6"/>
  <c r="L20" i="6"/>
  <c r="M20" i="6"/>
  <c r="N20" i="6"/>
  <c r="O20" i="6"/>
  <c r="P20" i="6"/>
  <c r="Q20" i="6"/>
  <c r="G22" i="6"/>
  <c r="H22" i="6"/>
  <c r="I22" i="6"/>
  <c r="J22" i="6"/>
  <c r="K22" i="6"/>
  <c r="L22" i="6"/>
  <c r="M22" i="6"/>
  <c r="N22" i="6"/>
  <c r="O22" i="6"/>
  <c r="P22" i="6"/>
  <c r="Q22" i="6"/>
  <c r="G23" i="6"/>
  <c r="H23" i="6"/>
  <c r="I23" i="6"/>
  <c r="J23" i="6"/>
  <c r="K23" i="6"/>
  <c r="L23" i="6"/>
  <c r="M23" i="6"/>
  <c r="N23" i="6"/>
  <c r="O23" i="6"/>
  <c r="P23" i="6"/>
  <c r="Q23" i="6"/>
  <c r="F20" i="6"/>
  <c r="F22" i="6"/>
  <c r="E22" i="6" s="1"/>
  <c r="F23" i="6"/>
  <c r="E23" i="6" s="1"/>
  <c r="G45" i="6"/>
  <c r="G43" i="6"/>
  <c r="G42" i="6" s="1"/>
  <c r="H45" i="6"/>
  <c r="H43" i="6" s="1"/>
  <c r="H42" i="6" s="1"/>
  <c r="I45" i="6"/>
  <c r="I43" i="6"/>
  <c r="I42" i="6" s="1"/>
  <c r="J45" i="6"/>
  <c r="J43" i="6" s="1"/>
  <c r="J42" i="6" s="1"/>
  <c r="K45" i="6"/>
  <c r="K43" i="6"/>
  <c r="K42" i="6" s="1"/>
  <c r="L45" i="6"/>
  <c r="L43" i="6" s="1"/>
  <c r="L42" i="6" s="1"/>
  <c r="M45" i="6"/>
  <c r="M43" i="6" s="1"/>
  <c r="M42" i="6" s="1"/>
  <c r="N45" i="6"/>
  <c r="N43" i="6"/>
  <c r="N42" i="6" s="1"/>
  <c r="O45" i="6"/>
  <c r="O43" i="6" s="1"/>
  <c r="O42" i="6" s="1"/>
  <c r="P45" i="6"/>
  <c r="P43" i="6"/>
  <c r="P42" i="6" s="1"/>
  <c r="Q45" i="6"/>
  <c r="Q43" i="6" s="1"/>
  <c r="Q42" i="6" s="1"/>
  <c r="F45" i="6"/>
  <c r="F43" i="6"/>
  <c r="G36" i="6"/>
  <c r="H36" i="6"/>
  <c r="I36" i="6"/>
  <c r="J36" i="6"/>
  <c r="K36" i="6"/>
  <c r="L36" i="6"/>
  <c r="F36" i="6"/>
  <c r="G37" i="6"/>
  <c r="H37" i="6"/>
  <c r="I37" i="6"/>
  <c r="J37" i="6"/>
  <c r="K37" i="6"/>
  <c r="L37" i="6"/>
  <c r="M37" i="6"/>
  <c r="N37" i="6"/>
  <c r="O37" i="6"/>
  <c r="G30" i="6"/>
  <c r="G21" i="6"/>
  <c r="H30" i="6"/>
  <c r="H21" i="6"/>
  <c r="I30" i="6"/>
  <c r="I21" i="6"/>
  <c r="J30" i="6"/>
  <c r="J21" i="6"/>
  <c r="K30" i="6"/>
  <c r="K21" i="6"/>
  <c r="L30" i="6"/>
  <c r="L21" i="6"/>
  <c r="F30" i="6"/>
  <c r="F21" i="6"/>
  <c r="G28" i="6"/>
  <c r="H28" i="6"/>
  <c r="I28" i="6"/>
  <c r="J28" i="6"/>
  <c r="K28" i="6"/>
  <c r="L28" i="6"/>
  <c r="G27" i="6"/>
  <c r="H27" i="6"/>
  <c r="H18" i="6" s="1"/>
  <c r="H16" i="6" s="1"/>
  <c r="H15" i="6" s="1"/>
  <c r="I27" i="6"/>
  <c r="J27" i="6"/>
  <c r="K27" i="6"/>
  <c r="K18" i="6" s="1"/>
  <c r="K16" i="6" s="1"/>
  <c r="K15" i="6" s="1"/>
  <c r="L27" i="6"/>
  <c r="F28" i="6"/>
  <c r="F27" i="6"/>
  <c r="L104" i="5"/>
  <c r="L103" i="5"/>
  <c r="L102" i="5" s="1"/>
  <c r="M104" i="5"/>
  <c r="M103" i="5" s="1"/>
  <c r="M102" i="5" s="1"/>
  <c r="M15" i="5" s="1"/>
  <c r="N104" i="5"/>
  <c r="N103" i="5"/>
  <c r="N102" i="5" s="1"/>
  <c r="N15" i="5" s="1"/>
  <c r="M73" i="5"/>
  <c r="N73" i="5"/>
  <c r="O73" i="5"/>
  <c r="P73" i="5"/>
  <c r="Q73" i="5"/>
  <c r="R73" i="5"/>
  <c r="M26" i="5"/>
  <c r="M18" i="5" s="1"/>
  <c r="N26" i="5"/>
  <c r="N18" i="5" s="1"/>
  <c r="O26" i="5"/>
  <c r="O18" i="5" s="1"/>
  <c r="P26" i="5"/>
  <c r="P18" i="5" s="1"/>
  <c r="Q26" i="5"/>
  <c r="Q18" i="5" s="1"/>
  <c r="R26" i="5"/>
  <c r="R18" i="5" s="1"/>
  <c r="L26" i="5"/>
  <c r="L18" i="5" s="1"/>
  <c r="M25" i="5"/>
  <c r="N25" i="5"/>
  <c r="O25" i="5"/>
  <c r="P25" i="5"/>
  <c r="Q25" i="5"/>
  <c r="R25" i="5"/>
  <c r="L25" i="5"/>
  <c r="M24" i="5"/>
  <c r="M17" i="5" s="1"/>
  <c r="N24" i="5"/>
  <c r="N17" i="5" s="1"/>
  <c r="O24" i="5"/>
  <c r="O17" i="5" s="1"/>
  <c r="P24" i="5"/>
  <c r="P17" i="5" s="1"/>
  <c r="Q24" i="5"/>
  <c r="Q17" i="5" s="1"/>
  <c r="R24" i="5"/>
  <c r="R17" i="5" s="1"/>
  <c r="S24" i="5"/>
  <c r="S17" i="5" s="1"/>
  <c r="T24" i="5"/>
  <c r="T17" i="5" s="1"/>
  <c r="U24" i="5"/>
  <c r="U17" i="5" s="1"/>
  <c r="L24" i="5"/>
  <c r="L17" i="5" s="1"/>
  <c r="M23" i="5"/>
  <c r="N23" i="5"/>
  <c r="O23" i="5"/>
  <c r="P23" i="5"/>
  <c r="Q23" i="5"/>
  <c r="R23" i="5"/>
  <c r="L23" i="5"/>
  <c r="M22" i="5"/>
  <c r="N22" i="5"/>
  <c r="O22" i="5"/>
  <c r="P22" i="5"/>
  <c r="Q22" i="5"/>
  <c r="R22" i="5"/>
  <c r="L22" i="5"/>
  <c r="M60" i="5"/>
  <c r="N60" i="5"/>
  <c r="O60" i="5"/>
  <c r="P60" i="5"/>
  <c r="Q60" i="5"/>
  <c r="R60" i="5"/>
  <c r="L60" i="5"/>
  <c r="S59" i="5"/>
  <c r="T59" i="5"/>
  <c r="S54" i="5"/>
  <c r="T54" i="5"/>
  <c r="M29" i="5"/>
  <c r="N29" i="5"/>
  <c r="O29" i="5"/>
  <c r="P29" i="5"/>
  <c r="Q29" i="5"/>
  <c r="R29" i="5"/>
  <c r="L29" i="5"/>
  <c r="Y100" i="5"/>
  <c r="S37" i="6" s="1"/>
  <c r="Y86" i="5"/>
  <c r="Y49" i="5"/>
  <c r="S36" i="5"/>
  <c r="S23" i="5" s="1"/>
  <c r="W27" i="5"/>
  <c r="V27" i="5"/>
  <c r="U27" i="5"/>
  <c r="T27" i="5"/>
  <c r="S27" i="5"/>
  <c r="R27" i="5"/>
  <c r="Q27" i="5"/>
  <c r="P27" i="5"/>
  <c r="O27" i="5"/>
  <c r="N27" i="5"/>
  <c r="M27" i="5"/>
  <c r="R70" i="5"/>
  <c r="R72" i="5"/>
  <c r="R20" i="5" s="1"/>
  <c r="R71" i="5"/>
  <c r="R19" i="5" s="1"/>
  <c r="Q72" i="5"/>
  <c r="Q20" i="5" s="1"/>
  <c r="Q71" i="5"/>
  <c r="Q19" i="5" s="1"/>
  <c r="Q70" i="5"/>
  <c r="W99" i="5"/>
  <c r="U104" i="5"/>
  <c r="U103" i="5" s="1"/>
  <c r="U102" i="5" s="1"/>
  <c r="V104" i="5"/>
  <c r="V103" i="5"/>
  <c r="V102" i="5" s="1"/>
  <c r="T104" i="5"/>
  <c r="S104" i="5"/>
  <c r="S103" i="5"/>
  <c r="S102" i="5" s="1"/>
  <c r="O45" i="1"/>
  <c r="N45" i="1"/>
  <c r="V99" i="5"/>
  <c r="Q81" i="5"/>
  <c r="P72" i="5"/>
  <c r="P20" i="5" s="1"/>
  <c r="P71" i="5"/>
  <c r="P19" i="5" s="1"/>
  <c r="P70" i="5"/>
  <c r="Q44" i="5"/>
  <c r="R44" i="5"/>
  <c r="Q57" i="5"/>
  <c r="R57" i="5"/>
  <c r="P81" i="5"/>
  <c r="L43" i="1"/>
  <c r="L44" i="1" s="1"/>
  <c r="L45" i="1"/>
  <c r="M45" i="1" s="1"/>
  <c r="S40" i="5"/>
  <c r="S42" i="5"/>
  <c r="S43" i="5"/>
  <c r="T43" i="5" s="1"/>
  <c r="L44" i="5"/>
  <c r="M44" i="5"/>
  <c r="N44" i="5"/>
  <c r="O44" i="5"/>
  <c r="P44" i="5"/>
  <c r="S46" i="5"/>
  <c r="S47" i="5"/>
  <c r="T47" i="5" s="1"/>
  <c r="L48" i="5"/>
  <c r="M48" i="5"/>
  <c r="N48" i="5"/>
  <c r="O48" i="5"/>
  <c r="T48" i="5"/>
  <c r="L52" i="5"/>
  <c r="M52" i="5"/>
  <c r="N52" i="5"/>
  <c r="Q52" i="5"/>
  <c r="U52" i="5"/>
  <c r="O52" i="5"/>
  <c r="L55" i="5"/>
  <c r="M55" i="5"/>
  <c r="N55" i="5"/>
  <c r="O55" i="5"/>
  <c r="P55" i="5"/>
  <c r="Q55" i="5"/>
  <c r="S62" i="5"/>
  <c r="T62" i="5"/>
  <c r="S63" i="5"/>
  <c r="T63" i="5"/>
  <c r="W63" i="5"/>
  <c r="L70" i="5"/>
  <c r="M70" i="5"/>
  <c r="N70" i="5"/>
  <c r="O70" i="5"/>
  <c r="L71" i="5"/>
  <c r="L19" i="5" s="1"/>
  <c r="M71" i="5"/>
  <c r="M19" i="5" s="1"/>
  <c r="N71" i="5"/>
  <c r="N19" i="5" s="1"/>
  <c r="O71" i="5"/>
  <c r="O19" i="5" s="1"/>
  <c r="L72" i="5"/>
  <c r="L20" i="5" s="1"/>
  <c r="M72" i="5"/>
  <c r="M20" i="5" s="1"/>
  <c r="N72" i="5"/>
  <c r="N20" i="5" s="1"/>
  <c r="O72" i="5"/>
  <c r="O20" i="5" s="1"/>
  <c r="L73" i="5"/>
  <c r="S77" i="5"/>
  <c r="L79" i="5"/>
  <c r="M79" i="5"/>
  <c r="N79" i="5"/>
  <c r="O79" i="5"/>
  <c r="P79" i="5"/>
  <c r="Q79" i="5"/>
  <c r="R79" i="5"/>
  <c r="L81" i="5"/>
  <c r="M81" i="5"/>
  <c r="N81" i="5"/>
  <c r="O81" i="5"/>
  <c r="R81" i="5"/>
  <c r="S85" i="5"/>
  <c r="S72" i="5" s="1"/>
  <c r="S88" i="5"/>
  <c r="S89" i="5"/>
  <c r="L95" i="5"/>
  <c r="M95" i="5"/>
  <c r="N95" i="5"/>
  <c r="O95" i="5"/>
  <c r="P95" i="5"/>
  <c r="Q95" i="5"/>
  <c r="R95" i="5"/>
  <c r="S95" i="5" s="1"/>
  <c r="S96" i="5"/>
  <c r="S71" i="5" s="1"/>
  <c r="S19" i="5" s="1"/>
  <c r="L97" i="5"/>
  <c r="M97" i="5"/>
  <c r="N97" i="5"/>
  <c r="O97" i="5"/>
  <c r="O69" i="5" s="1"/>
  <c r="P97" i="5"/>
  <c r="Q97" i="5"/>
  <c r="R97" i="5"/>
  <c r="S97" i="5"/>
  <c r="T97" i="5" s="1"/>
  <c r="U97" i="5" s="1"/>
  <c r="V97" i="5" s="1"/>
  <c r="W97" i="5" s="1"/>
  <c r="X97" i="5" s="1"/>
  <c r="Y97" i="5" s="1"/>
  <c r="S98" i="5"/>
  <c r="L99" i="5"/>
  <c r="M99" i="5"/>
  <c r="N99" i="5"/>
  <c r="O99" i="5"/>
  <c r="P99" i="5"/>
  <c r="Q99" i="5"/>
  <c r="R99" i="5"/>
  <c r="O104" i="5"/>
  <c r="O103" i="5"/>
  <c r="P104" i="5"/>
  <c r="P103" i="5"/>
  <c r="P102" i="5" s="1"/>
  <c r="P15" i="5" s="1"/>
  <c r="Q104" i="5"/>
  <c r="Q103" i="5" s="1"/>
  <c r="Q102" i="5" s="1"/>
  <c r="R104" i="5"/>
  <c r="R103" i="5" s="1"/>
  <c r="R102" i="5" s="1"/>
  <c r="F37" i="6"/>
  <c r="E37" i="6" s="1"/>
  <c r="T99" i="5"/>
  <c r="S99" i="5"/>
  <c r="U99" i="5"/>
  <c r="L27" i="5"/>
  <c r="W104" i="5"/>
  <c r="W103" i="5" s="1"/>
  <c r="W102" i="5" s="1"/>
  <c r="U23" i="5"/>
  <c r="O21" i="6"/>
  <c r="M28" i="6"/>
  <c r="M19" i="6" s="1"/>
  <c r="T46" i="5"/>
  <c r="S22" i="5"/>
  <c r="S60" i="5"/>
  <c r="O64" i="5"/>
  <c r="T103" i="5"/>
  <c r="T102" i="5"/>
  <c r="T40" i="5"/>
  <c r="P57" i="5"/>
  <c r="P48" i="5"/>
  <c r="N64" i="5"/>
  <c r="T52" i="5"/>
  <c r="O57" i="5"/>
  <c r="O21" i="5" s="1"/>
  <c r="O15" i="5" s="1"/>
  <c r="M57" i="5"/>
  <c r="Q48" i="5"/>
  <c r="Q21" i="5" s="1"/>
  <c r="Q15" i="5" s="1"/>
  <c r="S44" i="5"/>
  <c r="W52" i="5"/>
  <c r="P64" i="5"/>
  <c r="S52" i="5"/>
  <c r="Q64" i="5"/>
  <c r="L57" i="5"/>
  <c r="R52" i="5"/>
  <c r="R21" i="5" s="1"/>
  <c r="R15" i="5" s="1"/>
  <c r="N57" i="5"/>
  <c r="L64" i="5"/>
  <c r="L21" i="5" s="1"/>
  <c r="S57" i="5"/>
  <c r="S70" i="5"/>
  <c r="R64" i="5"/>
  <c r="P52" i="5"/>
  <c r="M64" i="5"/>
  <c r="R55" i="5"/>
  <c r="S55" i="5"/>
  <c r="T55" i="5" s="1"/>
  <c r="U55" i="5" s="1"/>
  <c r="V55" i="5" s="1"/>
  <c r="W55" i="5" s="1"/>
  <c r="X55" i="5" s="1"/>
  <c r="Y55" i="5" s="1"/>
  <c r="P21" i="6"/>
  <c r="U46" i="5"/>
  <c r="V52" i="5"/>
  <c r="S48" i="5"/>
  <c r="S64" i="5"/>
  <c r="U26" i="5"/>
  <c r="U18" i="5" s="1"/>
  <c r="Q21" i="6"/>
  <c r="U29" i="5"/>
  <c r="T64" i="5"/>
  <c r="V29" i="5"/>
  <c r="W29" i="5"/>
  <c r="E20" i="6"/>
  <c r="Y81" i="5"/>
  <c r="Y70" i="5"/>
  <c r="Y78" i="5"/>
  <c r="X63" i="5"/>
  <c r="Y27" i="5"/>
  <c r="N69" i="5"/>
  <c r="M36" i="6"/>
  <c r="M34" i="6" s="1"/>
  <c r="M33" i="6" s="1"/>
  <c r="Y99" i="5"/>
  <c r="Y65" i="5"/>
  <c r="X64" i="5"/>
  <c r="Y104" i="5"/>
  <c r="Y103" i="5"/>
  <c r="Y102" i="5" s="1"/>
  <c r="P21" i="5"/>
  <c r="J19" i="6"/>
  <c r="L34" i="6"/>
  <c r="L33" i="6"/>
  <c r="S30" i="6"/>
  <c r="S21" i="6"/>
  <c r="G25" i="6"/>
  <c r="G24" i="6"/>
  <c r="L19" i="6"/>
  <c r="H19" i="6"/>
  <c r="S26" i="5"/>
  <c r="S18" i="5" s="1"/>
  <c r="T36" i="5"/>
  <c r="T23" i="5"/>
  <c r="H34" i="6"/>
  <c r="H33" i="6" s="1"/>
  <c r="Y80" i="5"/>
  <c r="Y79" i="5" s="1"/>
  <c r="R69" i="5"/>
  <c r="M69" i="5"/>
  <c r="L69" i="5"/>
  <c r="M21" i="5"/>
  <c r="P69" i="5"/>
  <c r="X99" i="5"/>
  <c r="Q69" i="5"/>
  <c r="Y48" i="5"/>
  <c r="I19" i="6"/>
  <c r="R30" i="6"/>
  <c r="G19" i="6"/>
  <c r="T25" i="5"/>
  <c r="T57" i="5"/>
  <c r="U59" i="5"/>
  <c r="O102" i="5"/>
  <c r="T60" i="5"/>
  <c r="X29" i="5"/>
  <c r="S81" i="5"/>
  <c r="S29" i="5"/>
  <c r="S21" i="5" s="1"/>
  <c r="S73" i="5"/>
  <c r="T42" i="5"/>
  <c r="S25" i="5"/>
  <c r="I25" i="6"/>
  <c r="I24" i="6"/>
  <c r="V46" i="5"/>
  <c r="T77" i="5"/>
  <c r="T71" i="5" s="1"/>
  <c r="T19" i="5" s="1"/>
  <c r="N21" i="5"/>
  <c r="L25" i="6"/>
  <c r="L24" i="6"/>
  <c r="H25" i="6"/>
  <c r="H24" i="6"/>
  <c r="X52" i="5"/>
  <c r="K19" i="6"/>
  <c r="G18" i="6"/>
  <c r="F34" i="6"/>
  <c r="F33" i="6"/>
  <c r="I34" i="6"/>
  <c r="I33" i="6"/>
  <c r="K25" i="6"/>
  <c r="K24" i="6"/>
  <c r="F18" i="6"/>
  <c r="J25" i="6"/>
  <c r="J24" i="6" s="1"/>
  <c r="K34" i="6"/>
  <c r="K33" i="6" s="1"/>
  <c r="G34" i="6"/>
  <c r="G33" i="6" s="1"/>
  <c r="Y42" i="5"/>
  <c r="S28" i="6" s="1"/>
  <c r="S19" i="6" s="1"/>
  <c r="F42" i="6"/>
  <c r="L18" i="6"/>
  <c r="F25" i="6"/>
  <c r="F24" i="6" s="1"/>
  <c r="F19" i="6"/>
  <c r="F16" i="6" s="1"/>
  <c r="F15" i="6" s="1"/>
  <c r="I18" i="6"/>
  <c r="J18" i="6"/>
  <c r="J16" i="6" s="1"/>
  <c r="J15" i="6" s="1"/>
  <c r="R21" i="6"/>
  <c r="J34" i="6"/>
  <c r="J33" i="6" s="1"/>
  <c r="Y31" i="5"/>
  <c r="L16" i="6"/>
  <c r="L15" i="6"/>
  <c r="Y64" i="5"/>
  <c r="Y63" i="5"/>
  <c r="I16" i="6"/>
  <c r="I15" i="6" s="1"/>
  <c r="G16" i="6"/>
  <c r="G15" i="6" s="1"/>
  <c r="N30" i="6"/>
  <c r="W46" i="5"/>
  <c r="N28" i="6"/>
  <c r="U60" i="5"/>
  <c r="O28" i="6"/>
  <c r="O19" i="6" s="1"/>
  <c r="U25" i="5"/>
  <c r="U57" i="5"/>
  <c r="V59" i="5"/>
  <c r="V25" i="5" s="1"/>
  <c r="N21" i="6"/>
  <c r="X46" i="5"/>
  <c r="V57" i="5"/>
  <c r="W62" i="5"/>
  <c r="Q28" i="6" s="1"/>
  <c r="Q19" i="6" s="1"/>
  <c r="P28" i="6"/>
  <c r="P19" i="6"/>
  <c r="V60" i="5"/>
  <c r="N19" i="6"/>
  <c r="W60" i="5"/>
  <c r="X62" i="5"/>
  <c r="X60" i="5" s="1"/>
  <c r="Y46" i="5"/>
  <c r="Y62" i="5"/>
  <c r="R28" i="6"/>
  <c r="R19" i="6" s="1"/>
  <c r="Y60" i="5"/>
  <c r="L15" i="5" l="1"/>
  <c r="S20" i="5"/>
  <c r="N27" i="6"/>
  <c r="T29" i="5"/>
  <c r="T26" i="5"/>
  <c r="T18" i="5" s="1"/>
  <c r="Z102" i="5"/>
  <c r="O27" i="6"/>
  <c r="T95" i="5"/>
  <c r="U95" i="5" s="1"/>
  <c r="V95" i="5" s="1"/>
  <c r="W95" i="5" s="1"/>
  <c r="X95" i="5" s="1"/>
  <c r="Y95" i="5" s="1"/>
  <c r="S69" i="5"/>
  <c r="S15" i="5" s="1"/>
  <c r="U47" i="5"/>
  <c r="T44" i="5"/>
  <c r="T22" i="5"/>
  <c r="T16" i="5" s="1"/>
  <c r="W59" i="5"/>
  <c r="T73" i="5"/>
  <c r="U77" i="5"/>
  <c r="E42" i="6"/>
  <c r="T42" i="6" s="1"/>
  <c r="T85" i="5"/>
  <c r="M27" i="6"/>
  <c r="M43" i="1"/>
  <c r="M44" i="1" s="1"/>
  <c r="M30" i="6"/>
  <c r="M21" i="6" s="1"/>
  <c r="E21" i="6" s="1"/>
  <c r="L16" i="5"/>
  <c r="Q16" i="5"/>
  <c r="O16" i="5"/>
  <c r="M16" i="5"/>
  <c r="E28" i="6"/>
  <c r="E30" i="6"/>
  <c r="E45" i="6"/>
  <c r="Y72" i="5"/>
  <c r="E19" i="6"/>
  <c r="S16" i="5"/>
  <c r="R16" i="5"/>
  <c r="P16" i="5"/>
  <c r="N16" i="5"/>
  <c r="E43" i="6"/>
  <c r="Y26" i="5"/>
  <c r="Y18" i="5" s="1"/>
  <c r="U20" i="5"/>
  <c r="Y33" i="5"/>
  <c r="Y23" i="5" s="1"/>
  <c r="X72" i="5"/>
  <c r="X20" i="5" s="1"/>
  <c r="M25" i="6" l="1"/>
  <c r="M18" i="6"/>
  <c r="T69" i="5"/>
  <c r="Y20" i="5"/>
  <c r="T72" i="5"/>
  <c r="T20" i="5" s="1"/>
  <c r="T81" i="5"/>
  <c r="N36" i="6"/>
  <c r="N18" i="6" s="1"/>
  <c r="N16" i="6" s="1"/>
  <c r="N15" i="6" s="1"/>
  <c r="O36" i="6"/>
  <c r="O34" i="6" s="1"/>
  <c r="O33" i="6" s="1"/>
  <c r="U71" i="5"/>
  <c r="U19" i="5" s="1"/>
  <c r="U73" i="5"/>
  <c r="U69" i="5" s="1"/>
  <c r="V77" i="5"/>
  <c r="W25" i="5"/>
  <c r="W57" i="5"/>
  <c r="X59" i="5"/>
  <c r="U22" i="5"/>
  <c r="U16" i="5" s="1"/>
  <c r="V47" i="5"/>
  <c r="U44" i="5"/>
  <c r="U21" i="5" s="1"/>
  <c r="U15" i="5" s="1"/>
  <c r="T21" i="5"/>
  <c r="Y29" i="5"/>
  <c r="O25" i="6"/>
  <c r="O24" i="6" s="1"/>
  <c r="O18" i="6"/>
  <c r="O16" i="6" s="1"/>
  <c r="O15" i="6" s="1"/>
  <c r="N25" i="6"/>
  <c r="N24" i="6" s="1"/>
  <c r="P36" i="6" l="1"/>
  <c r="P34" i="6" s="1"/>
  <c r="P33" i="6" s="1"/>
  <c r="V71" i="5"/>
  <c r="V19" i="5" s="1"/>
  <c r="V73" i="5"/>
  <c r="V69" i="5" s="1"/>
  <c r="W77" i="5"/>
  <c r="M24" i="6"/>
  <c r="T15" i="5"/>
  <c r="V44" i="5"/>
  <c r="V21" i="5" s="1"/>
  <c r="V15" i="5" s="1"/>
  <c r="W47" i="5"/>
  <c r="P27" i="6"/>
  <c r="V22" i="5"/>
  <c r="V16" i="5" s="1"/>
  <c r="Y59" i="5"/>
  <c r="X57" i="5"/>
  <c r="X25" i="5"/>
  <c r="M16" i="6"/>
  <c r="N34" i="6"/>
  <c r="N33" i="6" l="1"/>
  <c r="M15" i="6"/>
  <c r="W44" i="5"/>
  <c r="W21" i="5" s="1"/>
  <c r="X47" i="5"/>
  <c r="Q27" i="6"/>
  <c r="W22" i="5"/>
  <c r="W16" i="5" s="1"/>
  <c r="Q36" i="6"/>
  <c r="Q34" i="6" s="1"/>
  <c r="Q33" i="6" s="1"/>
  <c r="W71" i="5"/>
  <c r="W19" i="5" s="1"/>
  <c r="X77" i="5"/>
  <c r="W73" i="5"/>
  <c r="W69" i="5" s="1"/>
  <c r="Y57" i="5"/>
  <c r="Y25" i="5"/>
  <c r="P25" i="6"/>
  <c r="P18" i="6"/>
  <c r="P16" i="6" l="1"/>
  <c r="W15" i="5"/>
  <c r="P24" i="6"/>
  <c r="X71" i="5"/>
  <c r="X19" i="5" s="1"/>
  <c r="R36" i="6"/>
  <c r="R34" i="6" s="1"/>
  <c r="X73" i="5"/>
  <c r="X69" i="5" s="1"/>
  <c r="Y77" i="5"/>
  <c r="X44" i="5"/>
  <c r="X21" i="5" s="1"/>
  <c r="Y47" i="5"/>
  <c r="R27" i="6"/>
  <c r="X22" i="5"/>
  <c r="X16" i="5" s="1"/>
  <c r="Q25" i="6"/>
  <c r="Q24" i="6" s="1"/>
  <c r="Q18" i="6"/>
  <c r="Q16" i="6" s="1"/>
  <c r="Q15" i="6" s="1"/>
  <c r="R18" i="6" l="1"/>
  <c r="R16" i="6" s="1"/>
  <c r="R15" i="6" s="1"/>
  <c r="R25" i="6"/>
  <c r="R24" i="6" s="1"/>
  <c r="X15" i="5"/>
  <c r="P15" i="6"/>
  <c r="Y44" i="5"/>
  <c r="Y21" i="5" s="1"/>
  <c r="Z21" i="5" s="1"/>
  <c r="Y22" i="5"/>
  <c r="Y16" i="5" s="1"/>
  <c r="S27" i="6"/>
  <c r="Y71" i="5"/>
  <c r="Y19" i="5" s="1"/>
  <c r="Z16" i="5" s="1"/>
  <c r="S36" i="6"/>
  <c r="Y73" i="5"/>
  <c r="Y69" i="5" s="1"/>
  <c r="Z69" i="5" s="1"/>
  <c r="R33" i="6"/>
  <c r="S34" i="6" l="1"/>
  <c r="E36" i="6"/>
  <c r="S25" i="6"/>
  <c r="S18" i="6"/>
  <c r="E27" i="6"/>
  <c r="Y15" i="5"/>
  <c r="Z15" i="5" s="1"/>
  <c r="Z17" i="5" s="1"/>
  <c r="S16" i="6" l="1"/>
  <c r="E18" i="6"/>
  <c r="S24" i="6"/>
  <c r="E24" i="6" s="1"/>
  <c r="T24" i="6" s="1"/>
  <c r="E25" i="6"/>
  <c r="S33" i="6"/>
  <c r="E33" i="6" s="1"/>
  <c r="T33" i="6" s="1"/>
  <c r="E34" i="6"/>
  <c r="S15" i="6" l="1"/>
  <c r="E15" i="6" s="1"/>
  <c r="T15" i="6" s="1"/>
  <c r="E16" i="6"/>
</calcChain>
</file>

<file path=xl/sharedStrings.xml><?xml version="1.0" encoding="utf-8"?>
<sst xmlns="http://schemas.openxmlformats.org/spreadsheetml/2006/main" count="1390" uniqueCount="517">
  <si>
    <t xml:space="preserve">к  Постановлению Администрации </t>
  </si>
  <si>
    <t>Приложение 1</t>
  </si>
  <si>
    <t>к муниципальной программе «Безопасность в</t>
  </si>
  <si>
    <t>муниципальном образовании</t>
  </si>
  <si>
    <t xml:space="preserve">«Увинский район» </t>
  </si>
  <si>
    <t>Сведения о составе и значениях наблюдаемых показателей  муниципальной подпрограммы</t>
  </si>
  <si>
    <t>Код аналитической программной классификации</t>
  </si>
  <si>
    <t>№ п/п</t>
  </si>
  <si>
    <t>Наименование целевого показателя (индикатора)</t>
  </si>
  <si>
    <t>Единица измерения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</si>
  <si>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</si>
  <si>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</si>
  <si>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</si>
  <si>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</si>
  <si>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</si>
  <si>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</si>
  <si>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</si>
  <si>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</si>
  <si>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</si>
  <si>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МП</t>
  </si>
  <si>
    <t>Пп</t>
  </si>
  <si>
    <t>отчет</t>
  </si>
  <si>
    <t>прогноз</t>
  </si>
  <si>
    <t>06</t>
  </si>
  <si>
    <t>Муниципальная программа  "Безопасность в муниципальном образовании "Увинский район"</t>
  </si>
  <si>
    <t>1</t>
  </si>
  <si>
    <t xml:space="preserve">Предупреждение и ликвидация последствий чрезвычайных ситуаций, реализация мер пожарной безопасности в Увинском районе </t>
  </si>
  <si>
    <t>Количество погибших и  травмированных при чрезвычайных ситуациях, в том числе и на водных объектах на территории муниципального образования «Увинский район».</t>
  </si>
  <si>
    <t>человек</t>
  </si>
  <si>
    <t>Количество мероприятий направленных на предотвращение чрезвычайных ситуаций природного и техногенного характера</t>
  </si>
  <si>
    <t>единиц</t>
  </si>
  <si>
    <r>
      <rPr>
        <sz val="9"/>
        <color indexed="8"/>
        <rFont val="Times New Roman"/>
        <family val="1"/>
        <charset val="204"/>
      </rPr>
      <t> Процент оповещения населения</t>
    </r>
    <r>
      <rPr>
        <sz val="9"/>
        <color indexed="8"/>
        <rFont val="Courier New"/>
        <family val="3"/>
        <charset val="204"/>
      </rPr>
      <t xml:space="preserve"> </t>
    </r>
    <r>
      <rPr>
        <sz val="9"/>
        <color indexed="8"/>
        <rFont val="Times New Roman"/>
        <family val="1"/>
        <charset val="204"/>
      </rPr>
      <t>электросиренами</t>
    </r>
  </si>
  <si>
    <t>%</t>
  </si>
  <si>
    <t xml:space="preserve">Обеспеченность средствами  индивидуальной защиты (противогазами, аптечками,    респираторами и т.п.) муниципальных служащих, работников муниципальных  учреждений       </t>
  </si>
  <si>
    <t>Обучено населения по гражданской обороне, предупреждению чрезвычайных ситуаций, пожарной и водной безопасности.</t>
  </si>
  <si>
    <t xml:space="preserve">Дальнейшее развитие Единой  дежурно-диспетчерской   служба Администрации   (ЕДДС) района </t>
  </si>
  <si>
    <t>тысяч рублей</t>
  </si>
  <si>
    <t>Повышение мобилизационной готовности органов местного самоуправления</t>
  </si>
  <si>
    <t>Обеспеченность техническими средствами оперативной группы КЧС и ОПБ Администрации района</t>
  </si>
  <si>
    <t xml:space="preserve">Количество выездов на чрезвычайные ситуации и происшествия </t>
  </si>
  <si>
    <t>не менее 10</t>
  </si>
  <si>
    <t>не менее 11</t>
  </si>
  <si>
    <t>не менее 12</t>
  </si>
  <si>
    <t>не менее 13</t>
  </si>
  <si>
    <t>Полное отсутствие террористических актов на территории Увинского района</t>
  </si>
  <si>
    <t>Отсутствие актов экстремисткой направленности против соблюдения прав и свобод человека</t>
  </si>
  <si>
    <t>Обеспеченность территории муниципального образования источниками противопожарного водоснабжения</t>
  </si>
  <si>
    <t>Обеспеченность указателями источников противопожарного водоснабжения</t>
  </si>
  <si>
    <t>Отремонтировано источников противопожарного водоснабжения</t>
  </si>
  <si>
    <t>шт</t>
  </si>
  <si>
    <t>Заменено сетей водоснабжения</t>
  </si>
  <si>
    <t>м.</t>
  </si>
  <si>
    <t>2</t>
  </si>
  <si>
    <t>Профилактика правонарушений</t>
  </si>
  <si>
    <t xml:space="preserve">Количество зарегистрированных преступлений на территории Увинского района </t>
  </si>
  <si>
    <t xml:space="preserve">Количество зарегистрированных тяжких преступлений на территории Увинского района </t>
  </si>
  <si>
    <t>Количество преступлений, совершенных лицами, ранее совершавшими преступления</t>
  </si>
  <si>
    <t xml:space="preserve">Количество преступлений, совершаемых в общественных местах </t>
  </si>
  <si>
    <t xml:space="preserve">Количество преступлений, совершенных несовершеннолетними </t>
  </si>
  <si>
    <t>Количество преступлений, совершаемых в состоянии алкогольного опьянения</t>
  </si>
  <si>
    <t>3</t>
  </si>
  <si>
    <t xml:space="preserve"> Улучшение условий и охраны труда </t>
  </si>
  <si>
    <t>Численность пострадавших при несчастных случаях на производстве с утратой трудоспособности на 1 рабочий день и более.</t>
  </si>
  <si>
    <t>чел.</t>
  </si>
  <si>
    <t>Число пострадавших с утратой трудоспособности на 1 рабочий день и более и со смертельным исходом в расчете на 1000 работающих, (коэффициент частоты).</t>
  </si>
  <si>
    <t xml:space="preserve">чел. на 1000 работающих </t>
  </si>
  <si>
    <t>Количество  дней временной нетрудоспособности в связи с несчастным случаем на производстве в расчете на 1 пострадавшего  (коэффициент тяжести)</t>
  </si>
  <si>
    <t>дней</t>
  </si>
  <si>
    <t>Средства, израсходованные на мероприятия по охране труда в расчёте на 1 работающего</t>
  </si>
  <si>
    <t xml:space="preserve"> руб.</t>
  </si>
  <si>
    <t>Приложение 2</t>
  </si>
  <si>
    <t>Перечень основных мероприятий  подпрограммы</t>
  </si>
  <si>
    <t>Наименование подпрограммы, основного мероприятия, мероприятия</t>
  </si>
  <si>
    <t>Исполнители</t>
  </si>
  <si>
    <t>Срок выполнения</t>
  </si>
  <si>
    <t>Ожидаемый непосредственный результат</t>
  </si>
  <si>
    <t>Взаимосвязь с целевыми показателями (индикаторами)</t>
  </si>
  <si>
    <t>ОМ</t>
  </si>
  <si>
    <t>М</t>
  </si>
  <si>
    <t>Безопасность в муниципальном образовании "Увинский район"</t>
  </si>
  <si>
    <t>Предупреждение и ликвидация последствий чрезвычайных ситуаций, реализация мер пожарной безопасности в Увинском районе</t>
  </si>
  <si>
    <t>01</t>
  </si>
  <si>
    <t>Мероприятия по гражданской обороне и территориальной обороне</t>
  </si>
  <si>
    <t xml:space="preserve">Поддержание в состоянии постоянной готовности к использованию систем связи и управления. Приобретение   (ремонт), эксплуатационно -  техническое обслуживание средств связи и управления ГО.  Совершенствование системы оповещения населения об опасностях, чрезвычайных ситуациях в мирное время и в особый период. Модернизация системы оповещения ГО </t>
  </si>
  <si>
    <t>Отдел по делам ГО, ЧС  Администрации МО «Увинский район»</t>
  </si>
  <si>
    <t>06.1.2-06.1.6</t>
  </si>
  <si>
    <r>
      <rPr>
        <sz val="9"/>
        <color indexed="8"/>
        <rFont val="Times New Roman"/>
        <family val="1"/>
        <charset val="204"/>
      </rPr>
      <t xml:space="preserve">Поддержание в состоянии постоянной готовности к использованию защитных сооружений гражданской обороны (противорадиационных укрытий). Проведение ремонта и инвентаризации защитных сооружений гражданской обороны  </t>
    </r>
    <r>
      <rPr>
        <sz val="9"/>
        <color indexed="8"/>
        <rFont val="Courier New"/>
        <family val="3"/>
        <charset val="204"/>
      </rPr>
      <t xml:space="preserve">  </t>
    </r>
  </si>
  <si>
    <t>Отдел по делам ГО, ЧС Администрации МО «Увинский район»</t>
  </si>
  <si>
    <t>Поддержание в готовности противорадиационных укрытий МО «Увинский район»</t>
  </si>
  <si>
    <t xml:space="preserve">Создание и содержание в целях гражданской обороны запасов материальных, медицинских и иных средств индивидуальной защиты. Приобретение средств индивидуальной защиты для   работников муниципальных учреждений. </t>
  </si>
  <si>
    <t>Обеспечение сотрудников администрации района и муниципальных учреждений (оперативных групп) средствами индивидуальной защиты</t>
  </si>
  <si>
    <t>Организовать обучение должностных лиц и специалистов в области гражданской  обороны и территориальной обороны , предупреждения и ликвидации чрезвычайных ситуаций, и водной безопасности. Оплата за оказанные услугипо обучению   должностных лиц Администрации  Увинского района,      муниципальных        учреждений  в области гражданской обороны, предупреждения  ЧС. Изготовление, закупка наглядной агитации и уголков ГОЧС и пожарной безопасности</t>
  </si>
  <si>
    <t>Повышение уровня образования в области гражданской обороны и защиты населения от чрезвычайных ситуаций должностных лиц Администрации района,  муниципальных предприятий и учреждений</t>
  </si>
  <si>
    <t>02</t>
  </si>
  <si>
    <t>Мероприятия по предупреждению и ликвидации ЧС</t>
  </si>
  <si>
    <t>Мероприятия по предупреждению ЧС и проведению учений, тренировок и соревнований «Школа безопасности», «Юный пожарный», «Безопасное колесо»</t>
  </si>
  <si>
    <t xml:space="preserve">Снижение ЧС, привитие навыков действий в ЧС школьников и молодежи </t>
  </si>
  <si>
    <t>Материальная обеспеченность техническими средствами и транспортом оперативной группы КЧС и ОПБ Администрации района</t>
  </si>
  <si>
    <t>Оперативное административное реагирование в ситуациях, связанных с угрозой и возникновением чрезвычайных ситуаций и обеспечением жизнедеятельности населения.</t>
  </si>
  <si>
    <t>03</t>
  </si>
  <si>
    <t xml:space="preserve">Материально-техническое обеспечение деятельности Единой  дежурно-диспетчерской  служба Администрации  Увинского района </t>
  </si>
  <si>
    <t>Сокращение времени обработки информации об аварийных и чрезвычайных ситуациях.</t>
  </si>
  <si>
    <t xml:space="preserve">Своевременное реагирование на ЧС и  предоставление донесений в ЦУКС МЧС России по Удмуртской Республике (по табелю срочных донесений). </t>
  </si>
  <si>
    <t>04</t>
  </si>
  <si>
    <t>Мероприятия по обеспечению безопасности людей на водных объектах</t>
  </si>
  <si>
    <r>
      <rPr>
        <sz val="9"/>
        <color indexed="8"/>
        <rFont val="Times New Roman"/>
        <family val="1"/>
        <charset val="204"/>
      </rPr>
      <t>Обеспечение безопасности людей на водных объектах, предотвращение несчастных случаев на водоёмах (установление знаков о запрещении купания, памяток о правилах поведения на воде, выступление в СМИ)</t>
    </r>
    <r>
      <rPr>
        <sz val="9"/>
        <color indexed="8"/>
        <rFont val="Courier New"/>
        <family val="3"/>
        <charset val="204"/>
      </rPr>
      <t xml:space="preserve"> </t>
    </r>
  </si>
  <si>
    <t xml:space="preserve">Пропаганда по снижению гибели и травматизма людей на водоёмах </t>
  </si>
  <si>
    <t xml:space="preserve">Проведение мероприятий по безопасному созданию и содержанию мест массового отдыха населения на водных объектах  (пляжей)    </t>
  </si>
  <si>
    <t>Снижение гибели и травматизма людей на водоёмах муниципального образования «Увинский район»</t>
  </si>
  <si>
    <t>05</t>
  </si>
  <si>
    <t>Организация противопаводковых мероприятий</t>
  </si>
  <si>
    <t>Создание запасов материальных средств для выполнения аварийно-спасательных и других неотложных работ</t>
  </si>
  <si>
    <t>Оперативное реагирование в ситуациях, связанных с угрозой и возникновением чрезвычайных ситуаций и обеспечением жизнедеятельности населения.</t>
  </si>
  <si>
    <t>Оплата аварийно-восстановительных  работ при чрезвычайных ситуациях</t>
  </si>
  <si>
    <t>Сокращение времени восстановления системы жизнеобеспечения населения района</t>
  </si>
  <si>
    <t xml:space="preserve">Оплата транспортных расходов, привлекаемой к дежурству в паводковый период автомобильной и инженерной техники  </t>
  </si>
  <si>
    <t xml:space="preserve">Повышение мобилизационной готовности </t>
  </si>
  <si>
    <t>Подготовка к переводу органов местного самоуправления и экономики муниципального образования на работу в условиях военного времени</t>
  </si>
  <si>
    <t>Повышение готовности органов местного самоуправления к выполнению мобилизационных мероприятий</t>
  </si>
  <si>
    <t>06.1.5-06.1.9</t>
  </si>
  <si>
    <t>Разработка и корректировка документов мобилизационного планирования</t>
  </si>
  <si>
    <t>Организация мобилизационной подготовки экономики муниципального образования</t>
  </si>
  <si>
    <t xml:space="preserve">Организация обучения руководящего состава и работников органов местного самоуправления </t>
  </si>
  <si>
    <t>Оказание содействия отделу ВК УР в его мобилизационной работе</t>
  </si>
  <si>
    <t>Обеспечение готовности подведомственных организаций к переводу на работу в условиях военного времени и выполнению установлен</t>
  </si>
  <si>
    <t>07</t>
  </si>
  <si>
    <t>Участие в профилактике терроризма и экстремизма</t>
  </si>
  <si>
    <t>Подготовка и размещение в местах массовогопребывания граждан информационных материалов о действиях в случае возникновения угроз террористического характера, а также размещение соответствующей информации на стендах</t>
  </si>
  <si>
    <t>Отдел по делам ГО, ЧС Администрации МО «Увинский район»,Руководители организаций</t>
  </si>
  <si>
    <t>Повышение кругозора и бдительности граждан, формирование позитивного отношения к принимаемым мерам по противодействию экстремистским и террористическим проявлениям</t>
  </si>
  <si>
    <t>06.1.10-06.1.11</t>
  </si>
  <si>
    <t>Организация и проведение тематических мероприятий, викторин и классных часов по вопросам практических действий населения при обнаружении подозрительных предметов и при захвате заложников. Проведение тренировок по эвакуации из общеобразовательных учреждений, учреждений культуры и иных мест массового сбора людей при обнаружении посторонних предметов и захвата заложников</t>
  </si>
  <si>
    <t>Обучение учащихся действиям в случае угрозы или совершения террористических актов. Повышение антитеррористической защищенности учреждений образованиям  района. Оперативная и организованная эвакуация учащихся без паники с места ЧС</t>
  </si>
  <si>
    <t>Проведение антитеррористических тренировок и учений. Проверок состояния антитеррористической защищенности, пропускного режима  и системы охраны на объектах с массовым пребыванием граждан, жизнеобеспечения и на общественном транспорте</t>
  </si>
  <si>
    <t>Отдел по делам ГО, ЧС  Администрации МО «Увинский район», объекты культуры и образования, жизнеобеспечения и транспорта</t>
  </si>
  <si>
    <t>Повышение оперативного реагирования сил и средств на угрозы или  совершения террористических актов</t>
  </si>
  <si>
    <t xml:space="preserve">Подготовка информационного материала по вопросам антитеррористической безопасности и обеспечение им населения </t>
  </si>
  <si>
    <t xml:space="preserve">Отдел по делам ГО, ЧС  Администрации МО «Увинский район» Аппарат Главы МО </t>
  </si>
  <si>
    <t>Обеспечение населения памятками по вопросам антитеррористической безопасности</t>
  </si>
  <si>
    <t>Обеспечение функционирования членов антитеррористической комиссии муниципального образования «Увинский район» по вопросам транспортного обеспечения и обучения</t>
  </si>
  <si>
    <t xml:space="preserve">     </t>
  </si>
  <si>
    <t xml:space="preserve">Повышение транспортного обеспечения членов антитеррористической комиссии муниципального образования «Увинский район» и оперативное прибытие к месту ЧС, а также в ходе проведения тренировок и обучения. Повышение профессионального уровня членов АТК </t>
  </si>
  <si>
    <t>08</t>
  </si>
  <si>
    <t>Развитие аппаратно-программного комплекса «Безопасный город»</t>
  </si>
  <si>
    <t>Сбор и обобщение информации по имеющимся информационно-аналитическим системам мониторинга в п. Ува</t>
  </si>
  <si>
    <t>Отдел по делам ГО, ЧС   Администрации МО «Увинский район»</t>
  </si>
  <si>
    <t>Разработка технического задания по развитию АПК «Безопасный город» в Увинском районе</t>
  </si>
  <si>
    <t>Подготовка необходимой документации для разработки проекта</t>
  </si>
  <si>
    <t>Администрация МО «Увинский район»</t>
  </si>
  <si>
    <t>2016 г.</t>
  </si>
  <si>
    <t>Разработка проекта АПК «Безопасный город» в Увинском районе</t>
  </si>
  <si>
    <t>Внедрение сегментов аппаратно-программного комплекса «Безопасный город»</t>
  </si>
  <si>
    <t>Повышение оперативности реагирования на чрезвычайные ситуации</t>
  </si>
  <si>
    <t xml:space="preserve">Ремонт, эксплуатационно -  техническое обслуживание средств связи и управления.  </t>
  </si>
  <si>
    <t xml:space="preserve">Поддержание в актуальном состоянии имеющихся систем связи и мониторинга безопасности </t>
  </si>
  <si>
    <t>09</t>
  </si>
  <si>
    <t xml:space="preserve">Противопожарное водоснабжение в муниципальных образованиях «Увинского района» </t>
  </si>
  <si>
    <t>Учет источников противопожарного водоснабжения в границах муниципального образования.</t>
  </si>
  <si>
    <t>Отдел надзорной деятельности и профилактической работы Увинского, Вавожского, Селтинского и Сюмсинского районов ГУ МЧС России по УРПЧ № 40 ФГКУ «2 отряд ФПС по УР», Муниципальные образования(поселения) Увинского района</t>
  </si>
  <si>
    <t>Обеспечение необходимого уровня противопожарной безопасности населения и территории муниципальных образований «Увинского района».</t>
  </si>
  <si>
    <t>06.1.1, 06.1.2, 06.1.5, 06.1.9, 06.1.12-06.1.15</t>
  </si>
  <si>
    <t>Проведение инвентаризации бесхозяйных сетей водоснабжения и включение их в Реестр муниципальной собственности.</t>
  </si>
  <si>
    <t>Управление имущественных и земельных отношений Администрации муниципального образования «Увинский район»</t>
  </si>
  <si>
    <t>Поддержание в актуальном состоянии имеющихся пожарные водоемы</t>
  </si>
  <si>
    <t>06.1.1, 06.1.2, 06.1.5, 06.1.906.1.12-06.1.15</t>
  </si>
  <si>
    <t>Проведение инвентаризации бесхозных пожарных водоемов и включение их в Реестр муниципальной собственности.</t>
  </si>
  <si>
    <t>Поддержание в актуальном состоянии имеющиеся пожарные водоемы</t>
  </si>
  <si>
    <t>06.1.1, 06.1.2, 06.1.5, 06.1.906.1.12-06.1.13</t>
  </si>
  <si>
    <t>Проведение инвентаризации бесхозных прудов (озер) и включение их в Реестр муниципальной собственности.</t>
  </si>
  <si>
    <t>Поддержание в актуальном состоянии имеющиеся пруды(озера)</t>
  </si>
  <si>
    <t>Подготовка и содержание источников противопожарного водоснабжения к условиям эксплуатации в весенне-летний и осеннее - зимний период</t>
  </si>
  <si>
    <t xml:space="preserve">Муниципальные образования(поселения) Увинского района </t>
  </si>
  <si>
    <t>- наличие на видном месте указателя пожарного водоема;</t>
  </si>
  <si>
    <t>Отдел по делам ГО, ЧС Администрации МО «Увинский район»,</t>
  </si>
  <si>
    <t xml:space="preserve"> -возможность беспрепятственного подъезда к пожарному водоему, пожарному гидранту, водонапорной башне, естественному водоисточнику (ИНППВ);</t>
  </si>
  <si>
    <t xml:space="preserve"> - наполненность водоема водой и возможность его пополнения.</t>
  </si>
  <si>
    <t>Регулярный осмотр источников противопожарного водоснабжения в целях проверки исправности и обеспечения беспрепятственного подъезда к ним</t>
  </si>
  <si>
    <t>Отдел надзорной деятельности и профилактической работы Увинского, Вавожского, Селтинского и Сюмсинского районов ГУ МЧС России по УР</t>
  </si>
  <si>
    <t>06.1.1, 06.1.2, 06.1.5, 06.1.9</t>
  </si>
  <si>
    <t>(Осмотр противопожарного водоснабжения производится 2 раза в год: в весенне-летний (с 1 мая по 1 ноября) и осенне-зимний (с 1 ноября по 1 мая) периоды).</t>
  </si>
  <si>
    <t>ПЧ № 40 ФГКУ «2 отряд ФПС по УР», Муниципальные образования(поселения) Увинского района Отдел по делам ГО, ЧС   Администрации МО «Увинский район»,</t>
  </si>
  <si>
    <t>06.1.12-06.1.15</t>
  </si>
  <si>
    <t>Оборудование (обновление) источников противопожарного водоснабжения указателями установленного образца.</t>
  </si>
  <si>
    <t>Муниципальные образования(поселения) Увинского района</t>
  </si>
  <si>
    <t>Совершенствование системы противопожарного водоснабжения</t>
  </si>
  <si>
    <t>Ремонт и обслуживание пожарных водоемов: 1) МО «Чистостемское»:</t>
  </si>
  <si>
    <t>- д. Чистостем (ул. Молодежная).</t>
  </si>
  <si>
    <t>2) МО « Ува-Туклинское»</t>
  </si>
  <si>
    <t>- д. Рябово (у водонапорной башни).</t>
  </si>
  <si>
    <t>3) МО «Каркалайское»</t>
  </si>
  <si>
    <t>- с. Каркалай ( у пром зоны)</t>
  </si>
  <si>
    <t>4) МО «Новомултанское»</t>
  </si>
  <si>
    <t xml:space="preserve">- д. Пачегурт (ул. Садовая) </t>
  </si>
  <si>
    <t>Установка пожарных гидрантов на существующих сетях водоснабжения:</t>
  </si>
  <si>
    <t>совершенствование системы противопожарного водоснабжения</t>
  </si>
  <si>
    <t>Замена ветхих сетей водоснабжения</t>
  </si>
  <si>
    <t>Снижение износа сетей водоснабжения</t>
  </si>
  <si>
    <t>Прокладка сетей водоснабжения (согласно нормам по обеспеченности НППВ) и установка пожарных гидрантов.</t>
  </si>
  <si>
    <t>Оборудование естественных водоисточников незамерзающими прорубями (в осенне-зимний период)</t>
  </si>
  <si>
    <t>Утепление водозаборных устройств на водонапорных башнях, люков пожарных гидрантов и пожарных водоемов в зимний период.</t>
  </si>
  <si>
    <t>06.1.1, 06.1.2, 06.1.5, 06.1.06.1.12-06.1.13</t>
  </si>
  <si>
    <t>Профилактика правонарушений в подростково-молодежной среде, снижение преступности</t>
  </si>
  <si>
    <t>06.2.5</t>
  </si>
  <si>
    <t>Проведение рейдов позволит сократить подростковую преступность, поможет выявлять факты употребления спиртных напитков, наркотиков, поможет предотвратить ситуации жестокого обращения.</t>
  </si>
  <si>
    <t>Реабилитация жертв неправомерных действий, поможет предотвратить детский и подростковый суицид, поможет выйти из сложной сложившейся ситуации</t>
  </si>
  <si>
    <t>Организация внеучебного досуга несовершеннолетних: кружки, секции, клубы по интересам</t>
  </si>
  <si>
    <t>Привлечение дополнительных ресурсов для мероприятий по охране общественного порядка</t>
  </si>
  <si>
    <t>06.2.1-06.2.5</t>
  </si>
  <si>
    <t>Организация занятости детей «группы риска» в каникулярный период</t>
  </si>
  <si>
    <t>Профилактика правонарушений и реабилитация детей «группы риска». Позволяет обеспечить занятость детей в каникулярное время. Обеспечить питание детей, находящихся в трудной жизненной ситуации.</t>
  </si>
  <si>
    <t>Оказание методической помощи субъектам системы профилактики правонарушений подростково-молодежной среде</t>
  </si>
  <si>
    <t>Обеспечит взаимодействие субъектов системы профилактики правонарушений подростково-молодежной среде. Позволяет отслеживать детей, находящихся в трудной жизненной ситуации, не желающих учиться. Появляется возможность трудоустроить таких детей для получения среднего образования .</t>
  </si>
  <si>
    <t>При создании системы работы по профилактике жестокого обращения с детьми будет вестись целенаправленная работа с неблагополучными семьями, дети таких семей будут на постоянном контроле администрации школ. Профилактика семейного неблагополучия, профилактика правонарушений и преступлений, совершаемых несовершеннолетними</t>
  </si>
  <si>
    <t>Проведение мероприятий по всеобучу позволяет выявить детей, которые не приступили к учебным занятиям, оценить обеспеченность учащихся учебниками. Выявить  детей, находящихся в трудной жизненной ситуации, оказать им материальную помощь</t>
  </si>
  <si>
    <t>Позволяет вести с подростками разъяснительные беседы, учебы по профилактике правонарушений, профилактике применения ПАВ, показывать  положительные стороны жизни подростков, рассматривать правовые вопросы.</t>
  </si>
  <si>
    <t>Квалифицированные специалисты могут дать  квалифицированную помощь родителям, педагогам и детям в правовых вопросах, вопросах профилактики.</t>
  </si>
  <si>
    <t>Дети  при подготовке к олимпиадам могут узнать дополнительную информацию по правовым вопросам</t>
  </si>
  <si>
    <t>06.2.6</t>
  </si>
  <si>
    <t>Позволит оградить детей от экстремистских группировок. Профилактика правонарушений и преступлений, совершаемых несовершеннолетними</t>
  </si>
  <si>
    <t>Организация комплекса мероприятий по профилактике и предупреждению правонарушений несовершеннолетних (по отдельному плану)</t>
  </si>
  <si>
    <t>Дети имеют возможность не замыкаться в себе, а искать выход из трудной жизненной ситуации</t>
  </si>
  <si>
    <t>Уменьшение количества правонарушений в отношении работников сферы услуг</t>
  </si>
  <si>
    <t>Обеспечение прав граждан, увеличение доходной базы бюджета.</t>
  </si>
  <si>
    <t>Уменьшение количества фальси­фицированной и контрафактной продукции на потребительском рынке, снижение незаконного производства и оборота алкогольной и спиртосодержащей продукции</t>
  </si>
  <si>
    <t xml:space="preserve">Уменьшение количества правонарушений во время проведения районных массовых мероприятий </t>
  </si>
  <si>
    <t>Организация деятельности Публичного центра правовой информации (ПЦПИ) на базе центральной районной библиотеки</t>
  </si>
  <si>
    <t xml:space="preserve">Повысится правовая грамотность взрослого населения. Будут  проведены мероприятия для детей всех возрастов по правовым вопросам. Доступ к правовым системам. </t>
  </si>
  <si>
    <t xml:space="preserve">Информирование субъектов профилактики, межведомственная координация </t>
  </si>
  <si>
    <t>Межведомственная координация</t>
  </si>
  <si>
    <t>Повышение доступности специализированной наркологической помощи, снижение смертности лиц трудоспособного возраста от причин, связанных с алкоголизмом.</t>
  </si>
  <si>
    <t>Уменьшение количества правонарушений</t>
  </si>
  <si>
    <t>Проведение мероприятий, направленных  по соблюдение правопорядка (создание условий  для деятельности субъектов профилактики)</t>
  </si>
  <si>
    <t>Сформированные отряды добровольных народных дружин как одна из форм участия граждан в поддержании общественного порядка на территориях муниципальных образований – сельских поселений</t>
  </si>
  <si>
    <t>Профилактика домашнего насилия, эффективный  контроль за социально-неблагополучными семьями, предупреждение семейно-бытовых конфликтов</t>
  </si>
  <si>
    <t>Своевременное выявление лиц, склонных к совершению правонарушений в быту, применение механизма социального осуждения и порицания как средства воспитания потенциальных правонарушителей</t>
  </si>
  <si>
    <t>Уменьшение количества несовершеннолетних, состоящих на профилактическом учете</t>
  </si>
  <si>
    <t>Осознанная профессиональная ориентация несовершеннолетних</t>
  </si>
  <si>
    <t>Уменьшение количества правонарушений, совершаемых несовершеннолетними лицами</t>
  </si>
  <si>
    <t>Своевременная поддержка несовершеннолетним и их семьям, оказавшимся в трудной жизненной ситуации.</t>
  </si>
  <si>
    <t>Уменьшение общего количества безнадзорных и беспризорных несовершеннолетних лиц</t>
  </si>
  <si>
    <t>Анализ уровня преступности и правонарушений, причин и условий совершения несовершеннолетними преступлений и правонарушений</t>
  </si>
  <si>
    <t>Качественный анализ результатов по основным направлениям деятельности органов профилактики безнадзорности, беспризорности и правонарушений среди несовершеннолетних</t>
  </si>
  <si>
    <t xml:space="preserve">Информационные и профилактические мероприятия в области условий и охраны труда </t>
  </si>
  <si>
    <t>Проведение районного мероприятия «День охраны труда»</t>
  </si>
  <si>
    <t>Администрация             МО "Увинский район"</t>
  </si>
  <si>
    <t>Повышение информированности руководителей и специалистов предприятий, организаций, учреждений, субъектов малого предпринимательства Увинского района в вопросах охраны труда, снижение производственного травматизма</t>
  </si>
  <si>
    <t>06.3.4</t>
  </si>
  <si>
    <t>Проведение  совещаний (заседаний комиссии по охране труда, семинаров, выставок средств безопасности труда)</t>
  </si>
  <si>
    <t>Информирование работодателей и работников через средства массовой информации, посредством размещения информации на официальном сайте об изменениях в законодательстве по охране труда.</t>
  </si>
  <si>
    <t>4</t>
  </si>
  <si>
    <t>Организация и проведение конкурсов на лучшую организацию работы по охране труда (республиканский и районный конкурсы)</t>
  </si>
  <si>
    <t>5</t>
  </si>
  <si>
    <t>6</t>
  </si>
  <si>
    <t xml:space="preserve">Осуществление ведомственного контроля в области трудового законодательства и иных нормативных правовых актах, содержащих нормы трудового права (втом числе и охраны труда) в подведомственных Администрации муниципального образования «Увинский район» организациях. </t>
  </si>
  <si>
    <t>7</t>
  </si>
  <si>
    <t>Участие представителей Администрации МО «Увинский район» в комиссиях по расследованию  несчастных случаев, произошедших на предприятиях района (по согласованию).</t>
  </si>
  <si>
    <t>Приложение №6</t>
  </si>
  <si>
    <t>Приложение 3</t>
  </si>
  <si>
    <t>Финансовая оценка применения мер муниципального регулирования</t>
  </si>
  <si>
    <t>Наименование меры                                                                                       муниципального регулирования</t>
  </si>
  <si>
    <t>Показатель                             применения меры</t>
  </si>
  <si>
    <t xml:space="preserve">Краткое обоснование необходимости применения меры </t>
  </si>
  <si>
    <t>Наименование меры                                        государственного регулирования</t>
  </si>
  <si>
    <t>Показатель применения меры</t>
  </si>
  <si>
    <t xml:space="preserve">Безопасность в муниципальном образовании "Увинский район" </t>
  </si>
  <si>
    <t>Меры муниципального регулирования не поддаются финансовой оценке - приложение не формируется.</t>
  </si>
  <si>
    <t>Приложение №7</t>
  </si>
  <si>
    <t>Приложение 4</t>
  </si>
  <si>
    <t xml:space="preserve">Прогноз сводных показателей муниципальных заданий на оказание муниципальных услуг (выполнение работ) </t>
  </si>
  <si>
    <t>В рамках программы муниципальные услуги муниципальными учреждениями не оказываются.</t>
  </si>
  <si>
    <t>Приложение 5</t>
  </si>
  <si>
    <t xml:space="preserve">Ресурсное обеспечение реализации муниципальной программы за счет средств бюджета муниципального района  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</si>
  <si>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</si>
  <si>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</si>
  <si>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</si>
  <si>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образования, тыс. рублей</t>
  </si>
  <si>
    <t>ГРБС</t>
  </si>
  <si>
    <t>Рз</t>
  </si>
  <si>
    <t>Пр</t>
  </si>
  <si>
    <t>ЦС</t>
  </si>
  <si>
    <t>ВР</t>
  </si>
  <si>
    <t xml:space="preserve">Безопасность в муниципальном образовании «Увинский район» </t>
  </si>
  <si>
    <t>Всего</t>
  </si>
  <si>
    <t>0600000000</t>
  </si>
  <si>
    <t>Администрация муниципального образования «Увинский район», УИЗО</t>
  </si>
  <si>
    <t>Управление финансов Администрации Увинского района (межбюджетные трансферты в поселения), сельские поселения</t>
  </si>
  <si>
    <t>718</t>
  </si>
  <si>
    <t>Управление культуры и молодежной политики Увинского района</t>
  </si>
  <si>
    <t>711</t>
  </si>
  <si>
    <t>Управление образования  Увинского района</t>
  </si>
  <si>
    <t>708</t>
  </si>
  <si>
    <t>0610000000</t>
  </si>
  <si>
    <t xml:space="preserve">Отдел по делам ГО, ЧС  Администрации района </t>
  </si>
  <si>
    <t>0610100000</t>
  </si>
  <si>
    <t>Управление финансов Администрации Увинского района, сельские поселения</t>
  </si>
  <si>
    <t>Мероприятия по гражданской обороне</t>
  </si>
  <si>
    <t>Отдел по делам ГО, ЧС  Администрации района</t>
  </si>
  <si>
    <t>0610200000</t>
  </si>
  <si>
    <t>Отдел по делам ГО, ЧС  Администрации района,                                                                                                            Отдел экономики Администрации района</t>
  </si>
  <si>
    <t>0616191 0610261910</t>
  </si>
  <si>
    <t>704</t>
  </si>
  <si>
    <t>0610200880</t>
  </si>
  <si>
    <t>200</t>
  </si>
  <si>
    <t>0610261910</t>
  </si>
  <si>
    <t>540</t>
  </si>
  <si>
    <t>10</t>
  </si>
  <si>
    <t>0610430 0610004300 06102S4300</t>
  </si>
  <si>
    <t>521</t>
  </si>
  <si>
    <t>0610261940</t>
  </si>
  <si>
    <t>Отдел по делам ГО, ЧС   Администрации района</t>
  </si>
  <si>
    <t xml:space="preserve">Материально-техническое обеспечение деятельности Единой  дежурно-диспетчерской  службы Администрации   Увинского района </t>
  </si>
  <si>
    <t>0610300000</t>
  </si>
  <si>
    <t>100, 200, 800</t>
  </si>
  <si>
    <t>0610360620</t>
  </si>
  <si>
    <t>800</t>
  </si>
  <si>
    <t>0610360230</t>
  </si>
  <si>
    <t>0610400000</t>
  </si>
  <si>
    <t>14</t>
  </si>
  <si>
    <t>0610461950</t>
  </si>
  <si>
    <t xml:space="preserve">Всего </t>
  </si>
  <si>
    <t>0610500000</t>
  </si>
  <si>
    <t>Отдел  по делам ГО, ЧС  Администрации района</t>
  </si>
  <si>
    <t>Управление финансов Администрации Увинского района (межбюджетные трансферты в поселения)</t>
  </si>
  <si>
    <t>0610561910</t>
  </si>
  <si>
    <t>500</t>
  </si>
  <si>
    <t>0610661900</t>
  </si>
  <si>
    <t>0610700000</t>
  </si>
  <si>
    <t>0610761920</t>
  </si>
  <si>
    <t>600</t>
  </si>
  <si>
    <t>Развитие аппаратно-программного комплекса "Безопасный город"</t>
  </si>
  <si>
    <t>0610800000</t>
  </si>
  <si>
    <t xml:space="preserve">Развитие и совершенствование источников наружного противопожарного водоснабжения в муниципальном образовании «Увинский район» </t>
  </si>
  <si>
    <t>0610900000</t>
  </si>
  <si>
    <t>0610961940</t>
  </si>
  <si>
    <t>11</t>
  </si>
  <si>
    <t>12</t>
  </si>
  <si>
    <t>0620000000</t>
  </si>
  <si>
    <t>704                 705</t>
  </si>
  <si>
    <t>0620400000</t>
  </si>
  <si>
    <t>Администрация муниципального образования «Увинский район»</t>
  </si>
  <si>
    <t>0620460170</t>
  </si>
  <si>
    <t>0620600000</t>
  </si>
  <si>
    <t>0620661430</t>
  </si>
  <si>
    <t>100</t>
  </si>
  <si>
    <t>15</t>
  </si>
  <si>
    <t>0621500000</t>
  </si>
  <si>
    <t>0621560170</t>
  </si>
  <si>
    <t>21</t>
  </si>
  <si>
    <t>0622100000</t>
  </si>
  <si>
    <t>0622160170</t>
  </si>
  <si>
    <t>26</t>
  </si>
  <si>
    <t>0622600000</t>
  </si>
  <si>
    <t>705</t>
  </si>
  <si>
    <t>0622660170</t>
  </si>
  <si>
    <t>27</t>
  </si>
  <si>
    <t>Организация системной деятельности добровольных народных дружин</t>
  </si>
  <si>
    <t>0622700000</t>
  </si>
  <si>
    <t>02      14</t>
  </si>
  <si>
    <t>0620493 0622707480 06227S7480</t>
  </si>
  <si>
    <t>06227S7480 06227S748М</t>
  </si>
  <si>
    <t xml:space="preserve">Улучшение условий и охраны труда  </t>
  </si>
  <si>
    <t>0630000000</t>
  </si>
  <si>
    <r>
      <rPr>
        <b/>
        <i/>
        <sz val="9"/>
        <rFont val="Times New Roman"/>
        <family val="1"/>
        <charset val="204"/>
      </rPr>
      <t xml:space="preserve">Информационные и профилактические мероприятия в области условий и охраны труда </t>
    </r>
    <r>
      <rPr>
        <b/>
        <i/>
        <sz val="11"/>
        <color indexed="10"/>
        <rFont val="Times New Roman"/>
        <family val="1"/>
        <charset val="204"/>
      </rPr>
      <t>*</t>
    </r>
  </si>
  <si>
    <t>0630100000</t>
  </si>
  <si>
    <t>0630161800</t>
  </si>
  <si>
    <t xml:space="preserve">* </t>
  </si>
  <si>
    <t>Приложение 6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</si>
  <si>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</si>
  <si>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</si>
  <si>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</si>
  <si>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</si>
  <si>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 xml:space="preserve">Итого </t>
  </si>
  <si>
    <t>2015 год</t>
  </si>
  <si>
    <t>Безопасность в муниципальном образовании «Увинский район»</t>
  </si>
  <si>
    <t>бюджет МО "Увинский район"</t>
  </si>
  <si>
    <t>в том числе:</t>
  </si>
  <si>
    <t xml:space="preserve">собственные средства 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</si>
  <si>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</si>
  <si>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</si>
  <si>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</t>
  </si>
  <si>
    <t>средства бюджета Удмуртской Республики, планируемые к привлечению</t>
  </si>
  <si>
    <t>иные источники</t>
  </si>
  <si>
    <t>собственные средства</t>
  </si>
  <si>
    <t xml:space="preserve"> Улучшение условий и охраны труда</t>
  </si>
  <si>
    <t>062156051Г</t>
  </si>
  <si>
    <t>100, 200</t>
  </si>
  <si>
    <t>0621560510</t>
  </si>
  <si>
    <t>200, 600</t>
  </si>
  <si>
    <t>01      04</t>
  </si>
  <si>
    <t xml:space="preserve">01    </t>
  </si>
  <si>
    <t>09      14</t>
  </si>
  <si>
    <t>0610600000</t>
  </si>
  <si>
    <t>0610261911</t>
  </si>
  <si>
    <t>Управление культуры Увинского района</t>
  </si>
  <si>
    <t>07                      09</t>
  </si>
  <si>
    <t>09                                10</t>
  </si>
  <si>
    <t>09               10                             14</t>
  </si>
  <si>
    <t xml:space="preserve">03                         11       </t>
  </si>
  <si>
    <t xml:space="preserve">14        01        </t>
  </si>
  <si>
    <t>07                08</t>
  </si>
  <si>
    <t>07                 04</t>
  </si>
  <si>
    <t>0610200310</t>
  </si>
  <si>
    <t xml:space="preserve">муниципального образования «Муниципальный </t>
  </si>
  <si>
    <t xml:space="preserve"> округ Увинский район Удмуртской Республики»  </t>
  </si>
  <si>
    <t xml:space="preserve">округ Увинский район Удмуртской Республики»  </t>
  </si>
  <si>
    <t>муниципального образования «Муниципальный</t>
  </si>
  <si>
    <t>Количество проведённых профилактических мероприятий субъектами профилактики</t>
  </si>
  <si>
    <t>Доля несовершеннолетних, охваченных мероприятиями профилактической направленности</t>
  </si>
  <si>
    <t>процент</t>
  </si>
  <si>
    <t>x</t>
  </si>
  <si>
    <t>2025 год</t>
  </si>
  <si>
    <t>2026 год</t>
  </si>
  <si>
    <t>Сумма дней нетрудоспособности по всем случаям.</t>
  </si>
  <si>
    <t>8</t>
  </si>
  <si>
    <t>Организация и проведение специальной оценки условий труда в учреждениях Увинского района</t>
  </si>
  <si>
    <t>Администрация             МО "Увинский район", организации района</t>
  </si>
  <si>
    <t>Уменьшение производственного травматизма и профессиональных заболеваний на рабочих местах</t>
  </si>
  <si>
    <t>9</t>
  </si>
  <si>
    <t>Организация и проведение мероприятий по управлению професиональными рисками на рабочих местах в учреждениях Увинского района</t>
  </si>
  <si>
    <t>Организация обучения и проверки знания требований охраны труда по оказанию первой помощи пострадавшим руководителей, специалистов и работников предприятий, организаций, учреждений, субъектов малого предпринимательства Увинского района</t>
  </si>
  <si>
    <t>Организация обучения и проверки знаний требования по охране труда руководителей и специалистов предприятий, организаций, учреждений, субъектов малого предпринимательства Увинского района</t>
  </si>
  <si>
    <t>Повышение информированности руководителей, специалистов и работников предприятий, организаций, учреждений, субъектов малого предпринимательства Увинского района в вопросах охраны труда, снижение производственного травматизма</t>
  </si>
  <si>
    <t>06.3.3, 06.3.4</t>
  </si>
  <si>
    <t xml:space="preserve">В 2018 г. расходы по основному мероприятию 06301 "Информационные и профилактические мероприятия в области условий и охраны труда" подпрограммы 063 "Улучшение условий и охраны труда на 2018-2021 годы " проведены в сумме  15,39 тыс.руб. как непрограммные расходы </t>
  </si>
  <si>
    <t xml:space="preserve">Управление имущественных и земельных отношений </t>
  </si>
  <si>
    <t xml:space="preserve">704   </t>
  </si>
  <si>
    <t>Приложение №3</t>
  </si>
  <si>
    <t>Приложение №1</t>
  </si>
  <si>
    <t>Приложение №2</t>
  </si>
  <si>
    <t>Приложение № 4</t>
  </si>
  <si>
    <t>0616190  0610161900
061016190У</t>
  </si>
  <si>
    <t>100
200</t>
  </si>
  <si>
    <t>0610961940
061096194В
061096194Д
061096194К
061096194Н
061096194У</t>
  </si>
  <si>
    <t>711
704</t>
  </si>
  <si>
    <t>062046017Н</t>
  </si>
  <si>
    <t>для контроля, не распечатывать</t>
  </si>
  <si>
    <t>2027 год</t>
  </si>
  <si>
    <t>2028 год</t>
  </si>
  <si>
    <t>Значения целевых показателей (индикаторов)</t>
  </si>
  <si>
    <t xml:space="preserve">Улучшение условий и охраны труда </t>
  </si>
  <si>
    <t>от __________________ 202__ г. №______</t>
  </si>
  <si>
    <t>от __________________ 202___ г. №______</t>
  </si>
  <si>
    <t>2015-2028 годы</t>
  </si>
  <si>
    <t>2016 г.-2028</t>
  </si>
  <si>
    <t>2016-2028 годы</t>
  </si>
  <si>
    <t>2018-2028 годы</t>
  </si>
  <si>
    <t>Финансовая оценка результата, тыс. руб.</t>
  </si>
  <si>
    <t>0610361930
0610360220</t>
  </si>
  <si>
    <t>0610404320</t>
  </si>
  <si>
    <t>0610461950
061046195У</t>
  </si>
  <si>
    <t>0610561910
061056191У</t>
  </si>
  <si>
    <t>09 
14</t>
  </si>
  <si>
    <t>06108S7450
06108S7460</t>
  </si>
  <si>
    <t>06108S745М
06108S746М</t>
  </si>
  <si>
    <t>0610904301</t>
  </si>
  <si>
    <t>0610904300
061090430В
061090430Д
061090430К
061090430Н
061090430У</t>
  </si>
  <si>
    <t>062156017Г</t>
  </si>
  <si>
    <t>03
07</t>
  </si>
  <si>
    <t>14
03</t>
  </si>
  <si>
    <t>07
03</t>
  </si>
  <si>
    <t>09
14</t>
  </si>
  <si>
    <t>704
711</t>
  </si>
  <si>
    <t>0610861960
061086196У
061086196К</t>
  </si>
  <si>
    <t>Мероприятия по предупреждению детского дорожно-транспортного травматизма</t>
  </si>
  <si>
    <t>Мероприятия, направленные на профилактику возникновения пожаров в семьях социального риска</t>
  </si>
  <si>
    <t>2025-2028 годы</t>
  </si>
  <si>
    <t>Своевременное оповещение руководящего состава ГО, ЧС и населения</t>
  </si>
  <si>
    <t>Увеличение количества участников кружков и клубов по интересам (дети и подростки)-охват не менее 80%. Позволяет обеспечить досуг детей и подростков социально-активными формами занятости.</t>
  </si>
  <si>
    <t>06.</t>
  </si>
  <si>
    <t>Количество преступлений, совершенных в отношении несовершеннолетних</t>
  </si>
  <si>
    <t>06.2.9</t>
  </si>
  <si>
    <t>06.2.7, 6.2.9</t>
  </si>
  <si>
    <t>06.2.5-6.2.9</t>
  </si>
  <si>
    <t>06.2.1-06.2.7</t>
  </si>
  <si>
    <t>06.2.5-6.2.6</t>
  </si>
  <si>
    <t>06.2.6-06.2.7</t>
  </si>
  <si>
    <t>06.2.1</t>
  </si>
  <si>
    <t>06.2.1-06.2.4</t>
  </si>
  <si>
    <t>06.2.1-06.2.5, 6.2.9</t>
  </si>
  <si>
    <t>6.2.6, 6.2.9</t>
  </si>
  <si>
    <t>6.2.5, 6.2.6, 6.2.9</t>
  </si>
  <si>
    <t>Снижение количества дорожно-транспортных происшествий с участием несовершеннолетних</t>
  </si>
  <si>
    <t>УО, Образовательные организации, МЦ</t>
  </si>
  <si>
    <t>Управление образования, Управление культуры и молодежной политики, физической культуры и спорта,Увинский МФ ФКУ УИИ УФСИН, МЦ</t>
  </si>
  <si>
    <t>КПДН и ЗП, Отдел  социальной защиты населения, образовательные учреждения</t>
  </si>
  <si>
    <t>Управление образования, Управление культуры и молодежной политики, физической культуры и спорта, ЦЗН Увинского района</t>
  </si>
  <si>
    <t xml:space="preserve"> Создание и функционирование общественных формирований по охране общественного порядка. Организация системной деятельности добровольных народных дружин.</t>
  </si>
  <si>
    <t>КПДН и ЗП, Увинский МФ ФКУ УИИ УФСИН, Управление образования,Управление культуры и молодежной политики, физической культуры и спорта, образовательные учреждения, Отдел  социальной защиты населения, МО МВД России «Увинский»</t>
  </si>
  <si>
    <t>МЦ, МО МВД России «Увинский», территориальные органы управления</t>
  </si>
  <si>
    <t>Управление образования, Отдел  социальной защиты населения, Управление культуры и молодежной политики, физической культуры и спорта, МО МВД России «Увинский»</t>
  </si>
  <si>
    <t>КПДН и ЗП, Управление образования, МЦ, МО МВД России «Увинский», налоговая служба,  СМИ, прокуратура, МЧС, Росгвардия, Управление культуры и молодежной политики</t>
  </si>
  <si>
    <t xml:space="preserve">МО МВД России «Увинский», Образовательные учреждения района, Отдел  социальной защиты населения </t>
  </si>
  <si>
    <t>Ведение персонифицированногог учета несовершеннолетних, в возрасте от 7 до 18 лет: а) не посещающих или систематически пропускающих занятия в образовательных учреждениях без уважительных причин,  б) с деструктивным поведением (попытки суицидов), самоповреж</t>
  </si>
  <si>
    <t>Образовательные учреждения, Управление образования</t>
  </si>
  <si>
    <t>Участие в комплексной  межведомственной операции «Подросток - лето». Проведение Дней подростка</t>
  </si>
  <si>
    <t>КПДН И ЗП, Образовательные учреждения района, Управление образования, МО МВД России «Увинский»</t>
  </si>
  <si>
    <t>Образовательные учреждения района, Управление образования, МО МВД России «Увинский»</t>
  </si>
  <si>
    <t>Разработка ( совместно с МВД) планов работы   по профилактике и предупреждению правонарушений несовершеннолетних в каждом образовательном учреждении, реализация мероприятий муниципального центра "Перспективы"</t>
  </si>
  <si>
    <t>Позволяет детально проработать администрации школы и инспектору ОДН МО МВД России «Увинский», закрепленному за школой систему мероприятий, снизить количество правонарушений</t>
  </si>
  <si>
    <t>Отдел потребительского рынка, МО МВД России «Увинский»</t>
  </si>
  <si>
    <t>МО МВД России «Увинский», Отдел потребительского рынка</t>
  </si>
  <si>
    <t>Проведение мероприятий по пресечению распространения на потребительском рынке фальсифицированной и контрафактной продукции, незаконному производству и обороту алкогольной и спиртосодержащей продукции</t>
  </si>
  <si>
    <t>06.2.1, 06.2.8</t>
  </si>
  <si>
    <t>Организация деятельности межведомственной комиссии по  обеспечению профилактики правонарушений</t>
  </si>
  <si>
    <t>МО МВД России «Увинский»</t>
  </si>
  <si>
    <t>Увинская РБ МЗ УР</t>
  </si>
  <si>
    <t>Администрация района, Центр выплат, КЦСОН</t>
  </si>
  <si>
    <t>Молодёжный центр</t>
  </si>
  <si>
    <t>КПДН иЗП, субъекты профилактики</t>
  </si>
  <si>
    <t>МО МВД России «Увинский»,</t>
  </si>
  <si>
    <t>Организация системной работы Координационных Советов при Главах муниципальных образований – сельских поселений, общественных комиссий по профилактике правонарушений</t>
  </si>
  <si>
    <t>территориальные органы управления, КПДН иЗП, Отдел  социальной защиты населения</t>
  </si>
  <si>
    <t>Направление руководителям территориальных органов управления  информации о состоянии правонарушений  за истекший год, списков семей, несовершеннолетних, состоящих на учете в отделении по делам несовершеннолетних МВД, КПДН и ЗП,  для  оказания помощи</t>
  </si>
  <si>
    <t>Профориентационной консультирование,  профессиональноеу обучение и трудоустройство несовершеннолетних граждан в возрасте от 14 до 18 лет и лиц, осуждённхм без изоляции от общества, лиц, освободившихся из мест лишения свободы</t>
  </si>
  <si>
    <t xml:space="preserve">ЦЗН Увинского района, Увинский МФ ФКУ УИИ УФСИН </t>
  </si>
  <si>
    <t>Управление образования,Увинская РБ МЗ УР, Отдел  социальной защиты населения</t>
  </si>
  <si>
    <t>Администрация района, КЦСОН, МЧС, территориальные органы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</si>
</sst>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0" x14ac:knownFonts="1"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8.5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ourier New"/>
      <family val="3"/>
      <charset val="204"/>
    </font>
    <font>
      <sz val="9"/>
      <color indexed="8"/>
      <name val="Arial"/>
      <family val="2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8.5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.5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sz val="14"/>
      <color indexed="1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9" fontId="28" fillId="0" borderId="0" applyFill="0" applyBorder="0" applyAlignment="0" applyProtection="0"/>
  </cellStyleXfs>
  <cellXfs count="355">
    <xf numFmtId="0" fontId="0" fillId="0" borderId="0" xfId="0"/>
    <xf numFmtId="0" fontId="1" fillId="2" borderId="0" xfId="0" applyFont="1" applyFill="1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1" xfId="0" applyFont="1" applyBorder="1" applyAlignment="1">
      <alignment horizontal="justify" vertical="center" wrapText="1"/>
    </xf>
    <xf numFmtId="0" fontId="13" fillId="0" borderId="0" xfId="0" applyFont="1"/>
    <xf numFmtId="0" fontId="13" fillId="0" borderId="1" xfId="0" applyFont="1" applyBorder="1"/>
    <xf numFmtId="0" fontId="14" fillId="0" borderId="0" xfId="0" applyFont="1"/>
    <xf numFmtId="0" fontId="15" fillId="0" borderId="0" xfId="0" applyFont="1" applyFill="1"/>
    <xf numFmtId="0" fontId="16" fillId="0" borderId="0" xfId="0" applyFont="1"/>
    <xf numFmtId="49" fontId="12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0" fontId="18" fillId="0" borderId="2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/>
    </xf>
    <xf numFmtId="0" fontId="18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49" fontId="12" fillId="0" borderId="4" xfId="0" applyNumberFormat="1" applyFont="1" applyBorder="1" applyAlignment="1">
      <alignment horizontal="center" vertical="top"/>
    </xf>
    <xf numFmtId="49" fontId="8" fillId="0" borderId="4" xfId="0" applyNumberFormat="1" applyFont="1" applyBorder="1" applyAlignment="1">
      <alignment horizontal="center" vertical="top"/>
    </xf>
    <xf numFmtId="0" fontId="7" fillId="0" borderId="4" xfId="0" applyFont="1" applyFill="1" applyBorder="1" applyAlignment="1">
      <alignment horizontal="justify" vertical="top" wrapText="1"/>
    </xf>
    <xf numFmtId="0" fontId="21" fillId="0" borderId="0" xfId="0" applyFont="1"/>
    <xf numFmtId="49" fontId="12" fillId="0" borderId="1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justify" vertical="top"/>
    </xf>
    <xf numFmtId="0" fontId="15" fillId="0" borderId="0" xfId="0" applyFont="1" applyFill="1" applyAlignment="1"/>
    <xf numFmtId="0" fontId="1" fillId="0" borderId="0" xfId="0" applyFont="1"/>
    <xf numFmtId="0" fontId="1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13" fillId="0" borderId="0" xfId="0" applyFont="1" applyAlignment="1"/>
    <xf numFmtId="165" fontId="8" fillId="0" borderId="1" xfId="0" applyNumberFormat="1" applyFont="1" applyFill="1" applyBorder="1" applyAlignment="1">
      <alignment horizontal="right" vertical="center" wrapText="1"/>
    </xf>
    <xf numFmtId="165" fontId="8" fillId="0" borderId="1" xfId="0" applyNumberFormat="1" applyFont="1" applyFill="1" applyBorder="1" applyAlignment="1">
      <alignment horizontal="right" vertical="center"/>
    </xf>
    <xf numFmtId="165" fontId="12" fillId="0" borderId="1" xfId="0" applyNumberFormat="1" applyFont="1" applyFill="1" applyBorder="1" applyAlignment="1">
      <alignment horizontal="righ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ill="1"/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/>
    <xf numFmtId="0" fontId="0" fillId="0" borderId="0" xfId="0" applyFill="1" applyAlignment="1">
      <alignment wrapText="1"/>
    </xf>
    <xf numFmtId="0" fontId="16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6" fillId="0" borderId="0" xfId="0" applyFont="1" applyFill="1"/>
    <xf numFmtId="0" fontId="0" fillId="0" borderId="0" xfId="0" applyFill="1" applyBorder="1"/>
    <xf numFmtId="0" fontId="1" fillId="0" borderId="0" xfId="0" applyFont="1" applyFill="1" applyAlignment="1">
      <alignment horizontal="left" vertical="center"/>
    </xf>
    <xf numFmtId="49" fontId="20" fillId="0" borderId="0" xfId="0" applyNumberFormat="1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vertical="center" wrapText="1"/>
    </xf>
    <xf numFmtId="49" fontId="23" fillId="0" borderId="1" xfId="0" applyNumberFormat="1" applyFont="1" applyFill="1" applyBorder="1" applyAlignment="1">
      <alignment vertical="center" wrapText="1"/>
    </xf>
    <xf numFmtId="49" fontId="23" fillId="0" borderId="4" xfId="0" applyNumberFormat="1" applyFont="1" applyFill="1" applyBorder="1" applyAlignment="1">
      <alignment vertical="center" wrapText="1"/>
    </xf>
    <xf numFmtId="0" fontId="0" fillId="0" borderId="1" xfId="0" applyFill="1" applyBorder="1"/>
    <xf numFmtId="49" fontId="23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vertical="center" wrapText="1"/>
    </xf>
    <xf numFmtId="49" fontId="22" fillId="0" borderId="4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wrapText="1"/>
    </xf>
    <xf numFmtId="49" fontId="26" fillId="0" borderId="0" xfId="0" applyNumberFormat="1" applyFont="1" applyFill="1" applyAlignment="1">
      <alignment horizontal="right" vertical="top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0" fillId="0" borderId="0" xfId="0" applyFill="1" applyAlignment="1">
      <alignment horizontal="right"/>
    </xf>
    <xf numFmtId="0" fontId="2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 indent="1"/>
    </xf>
    <xf numFmtId="49" fontId="8" fillId="0" borderId="1" xfId="0" applyNumberFormat="1" applyFont="1" applyFill="1" applyBorder="1" applyAlignment="1">
      <alignment horizontal="left" vertical="center" wrapText="1" inden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0" xfId="0" applyFont="1" applyFill="1"/>
    <xf numFmtId="164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/>
    <xf numFmtId="49" fontId="14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justify" vertical="top"/>
    </xf>
    <xf numFmtId="49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justify" vertical="top"/>
    </xf>
    <xf numFmtId="0" fontId="5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10" fontId="13" fillId="0" borderId="0" xfId="0" applyNumberFormat="1" applyFont="1" applyFill="1"/>
    <xf numFmtId="0" fontId="6" fillId="0" borderId="4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 applyProtection="1">
      <alignment horizontal="center" vertical="center"/>
    </xf>
    <xf numFmtId="4" fontId="21" fillId="0" borderId="0" xfId="0" applyNumberFormat="1" applyFont="1" applyFill="1"/>
    <xf numFmtId="0" fontId="2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justify" vertical="top"/>
    </xf>
    <xf numFmtId="0" fontId="5" fillId="0" borderId="2" xfId="0" applyFont="1" applyFill="1" applyBorder="1" applyAlignment="1">
      <alignment horizontal="center" vertical="center"/>
    </xf>
    <xf numFmtId="2" fontId="5" fillId="0" borderId="2" xfId="1" applyNumberFormat="1" applyFont="1" applyFill="1" applyBorder="1" applyAlignment="1" applyProtection="1">
      <alignment horizontal="center" vertical="center"/>
    </xf>
    <xf numFmtId="2" fontId="6" fillId="0" borderId="2" xfId="1" applyNumberFormat="1" applyFont="1" applyFill="1" applyBorder="1" applyAlignment="1" applyProtection="1">
      <alignment horizontal="center" vertical="center"/>
    </xf>
    <xf numFmtId="4" fontId="6" fillId="0" borderId="2" xfId="1" applyNumberFormat="1" applyFont="1" applyFill="1" applyBorder="1" applyAlignment="1" applyProtection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0" fontId="14" fillId="0" borderId="7" xfId="0" applyFont="1" applyFill="1" applyBorder="1"/>
    <xf numFmtId="0" fontId="14" fillId="0" borderId="7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vertical="center" wrapText="1"/>
    </xf>
    <xf numFmtId="0" fontId="8" fillId="0" borderId="7" xfId="0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0" fontId="16" fillId="3" borderId="0" xfId="0" applyFont="1" applyFill="1"/>
    <xf numFmtId="0" fontId="0" fillId="3" borderId="0" xfId="0" applyFill="1"/>
    <xf numFmtId="0" fontId="1" fillId="3" borderId="4" xfId="0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right" vertical="center" wrapText="1"/>
    </xf>
    <xf numFmtId="165" fontId="8" fillId="3" borderId="1" xfId="0" applyNumberFormat="1" applyFont="1" applyFill="1" applyBorder="1" applyAlignment="1">
      <alignment horizontal="right" vertical="center" wrapText="1"/>
    </xf>
    <xf numFmtId="0" fontId="0" fillId="3" borderId="1" xfId="0" applyFill="1" applyBorder="1"/>
    <xf numFmtId="165" fontId="8" fillId="3" borderId="1" xfId="0" applyNumberFormat="1" applyFont="1" applyFill="1" applyBorder="1" applyAlignment="1">
      <alignment horizontal="right" vertical="center"/>
    </xf>
    <xf numFmtId="0" fontId="1" fillId="3" borderId="0" xfId="0" applyFont="1" applyFill="1" applyAlignment="1">
      <alignment horizontal="left"/>
    </xf>
    <xf numFmtId="0" fontId="1" fillId="3" borderId="0" xfId="0" applyFont="1" applyFill="1" applyAlignment="1">
      <alignment horizontal="left" vertical="center"/>
    </xf>
    <xf numFmtId="165" fontId="12" fillId="3" borderId="1" xfId="0" applyNumberFormat="1" applyFont="1" applyFill="1" applyBorder="1" applyAlignment="1">
      <alignment horizontal="right" vertical="center"/>
    </xf>
    <xf numFmtId="49" fontId="23" fillId="0" borderId="8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23" fillId="0" borderId="8" xfId="0" applyNumberFormat="1" applyFont="1" applyFill="1" applyBorder="1" applyAlignment="1">
      <alignment horizontal="left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right" vertical="center" wrapText="1"/>
    </xf>
    <xf numFmtId="165" fontId="8" fillId="3" borderId="8" xfId="0" applyNumberFormat="1" applyFont="1" applyFill="1" applyBorder="1" applyAlignment="1">
      <alignment horizontal="right" vertical="center" wrapText="1"/>
    </xf>
    <xf numFmtId="0" fontId="8" fillId="0" borderId="9" xfId="0" applyFont="1" applyFill="1" applyBorder="1" applyAlignment="1">
      <alignment horizontal="left" vertical="center" wrapText="1" indent="1"/>
    </xf>
    <xf numFmtId="165" fontId="8" fillId="0" borderId="3" xfId="0" applyNumberFormat="1" applyFont="1" applyFill="1" applyBorder="1" applyAlignment="1">
      <alignment horizontal="right" vertical="center" wrapText="1"/>
    </xf>
    <xf numFmtId="165" fontId="12" fillId="0" borderId="2" xfId="0" applyNumberFormat="1" applyFont="1" applyFill="1" applyBorder="1" applyAlignment="1">
      <alignment horizontal="right" vertical="center" wrapText="1"/>
    </xf>
    <xf numFmtId="165" fontId="12" fillId="0" borderId="4" xfId="0" applyNumberFormat="1" applyFont="1" applyFill="1" applyBorder="1" applyAlignment="1">
      <alignment horizontal="right" vertical="center" wrapText="1"/>
    </xf>
    <xf numFmtId="0" fontId="29" fillId="0" borderId="0" xfId="0" applyFont="1" applyFill="1"/>
    <xf numFmtId="165" fontId="29" fillId="0" borderId="0" xfId="0" applyNumberFormat="1" applyFont="1" applyFill="1"/>
    <xf numFmtId="49" fontId="18" fillId="0" borderId="1" xfId="0" applyNumberFormat="1" applyFont="1" applyFill="1" applyBorder="1" applyAlignment="1">
      <alignment horizontal="left" vertical="center" wrapText="1" indent="1"/>
    </xf>
    <xf numFmtId="0" fontId="18" fillId="0" borderId="1" xfId="0" applyFont="1" applyFill="1" applyBorder="1" applyAlignment="1">
      <alignment horizontal="left" vertical="center" wrapText="1" indent="1"/>
    </xf>
    <xf numFmtId="165" fontId="12" fillId="0" borderId="4" xfId="0" applyNumberFormat="1" applyFont="1" applyFill="1" applyBorder="1" applyAlignment="1">
      <alignment horizontal="right" vertical="center"/>
    </xf>
    <xf numFmtId="165" fontId="12" fillId="3" borderId="4" xfId="0" applyNumberFormat="1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top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justify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165" fontId="0" fillId="0" borderId="0" xfId="0" applyNumberFormat="1" applyFill="1"/>
    <xf numFmtId="0" fontId="5" fillId="3" borderId="7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2" fontId="6" fillId="3" borderId="1" xfId="1" applyNumberFormat="1" applyFont="1" applyFill="1" applyBorder="1" applyAlignment="1" applyProtection="1">
      <alignment horizontal="center" vertical="center"/>
    </xf>
    <xf numFmtId="0" fontId="13" fillId="0" borderId="0" xfId="0" applyFont="1" applyAlignment="1">
      <alignment horizontal="left" vertical="top"/>
    </xf>
    <xf numFmtId="0" fontId="12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vertical="center" wrapText="1"/>
    </xf>
    <xf numFmtId="49" fontId="12" fillId="4" borderId="2" xfId="0" applyNumberFormat="1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justify" vertical="center" wrapText="1"/>
    </xf>
    <xf numFmtId="0" fontId="8" fillId="4" borderId="1" xfId="0" applyFont="1" applyFill="1" applyBorder="1" applyAlignment="1">
      <alignment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vertical="center" wrapText="1"/>
    </xf>
    <xf numFmtId="49" fontId="8" fillId="4" borderId="2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vertical="center" wrapText="1"/>
    </xf>
    <xf numFmtId="0" fontId="1" fillId="4" borderId="13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1" fillId="4" borderId="4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164" fontId="6" fillId="3" borderId="9" xfId="0" applyNumberFormat="1" applyFont="1" applyFill="1" applyBorder="1" applyAlignment="1">
      <alignment horizontal="center" vertical="center"/>
    </xf>
    <xf numFmtId="2" fontId="6" fillId="3" borderId="9" xfId="1" applyNumberFormat="1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164" fontId="6" fillId="3" borderId="7" xfId="0" applyNumberFormat="1" applyFont="1" applyFill="1" applyBorder="1" applyAlignment="1">
      <alignment horizontal="center" vertical="center"/>
    </xf>
    <xf numFmtId="2" fontId="6" fillId="3" borderId="7" xfId="1" applyNumberFormat="1" applyFont="1" applyFill="1" applyBorder="1" applyAlignment="1" applyProtection="1">
      <alignment horizontal="center" vertical="center"/>
    </xf>
    <xf numFmtId="0" fontId="6" fillId="0" borderId="7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vertical="center" wrapText="1"/>
    </xf>
    <xf numFmtId="0" fontId="12" fillId="0" borderId="9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14" fontId="1" fillId="4" borderId="1" xfId="0" applyNumberFormat="1" applyFont="1" applyFill="1" applyBorder="1" applyAlignment="1">
      <alignment vertical="center" wrapText="1"/>
    </xf>
    <xf numFmtId="0" fontId="1" fillId="4" borderId="9" xfId="0" applyFont="1" applyFill="1" applyBorder="1" applyAlignment="1">
      <alignment horizontal="justify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horizontal="justify" vertical="center" wrapText="1"/>
    </xf>
    <xf numFmtId="0" fontId="8" fillId="4" borderId="4" xfId="0" applyFont="1" applyFill="1" applyBorder="1" applyAlignment="1">
      <alignment horizontal="justify" vertical="center" wrapText="1"/>
    </xf>
    <xf numFmtId="0" fontId="8" fillId="4" borderId="1" xfId="0" applyFont="1" applyFill="1" applyBorder="1" applyAlignment="1">
      <alignment horizontal="justify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8" fillId="4" borderId="2" xfId="0" applyNumberFormat="1" applyFont="1" applyFill="1" applyBorder="1" applyAlignment="1">
      <alignment horizontal="center" vertical="center" wrapText="1"/>
    </xf>
    <xf numFmtId="49" fontId="8" fillId="4" borderId="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justify" vertical="center" wrapText="1"/>
    </xf>
    <xf numFmtId="0" fontId="1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left"/>
    </xf>
    <xf numFmtId="0" fontId="24" fillId="0" borderId="1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8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top" wrapText="1"/>
    </xf>
    <xf numFmtId="49" fontId="23" fillId="0" borderId="2" xfId="0" applyNumberFormat="1" applyFont="1" applyFill="1" applyBorder="1" applyAlignment="1">
      <alignment horizontal="left" vertical="center" wrapText="1"/>
    </xf>
    <xf numFmtId="49" fontId="23" fillId="0" borderId="5" xfId="0" applyNumberFormat="1" applyFont="1" applyFill="1" applyBorder="1" applyAlignment="1">
      <alignment horizontal="left" vertical="center" wrapText="1"/>
    </xf>
    <xf numFmtId="49" fontId="23" fillId="0" borderId="4" xfId="0" applyNumberFormat="1" applyFont="1" applyFill="1" applyBorder="1" applyAlignment="1">
      <alignment horizontal="left" vertical="center" wrapText="1"/>
    </xf>
    <xf numFmtId="49" fontId="18" fillId="0" borderId="2" xfId="0" applyNumberFormat="1" applyFont="1" applyFill="1" applyBorder="1" applyAlignment="1">
      <alignment horizontal="left" vertical="center" wrapText="1"/>
    </xf>
    <xf numFmtId="49" fontId="18" fillId="0" borderId="5" xfId="0" applyNumberFormat="1" applyFont="1" applyFill="1" applyBorder="1" applyAlignment="1">
      <alignment horizontal="left" vertical="center" wrapText="1"/>
    </xf>
    <xf numFmtId="49" fontId="18" fillId="0" borderId="4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/>
    </xf>
    <xf numFmtId="0" fontId="8" fillId="0" borderId="5" xfId="0" applyNumberFormat="1" applyFont="1" applyFill="1" applyBorder="1" applyAlignment="1">
      <alignment horizontal="center" vertical="center"/>
    </xf>
    <xf numFmtId="0" fontId="8" fillId="0" borderId="4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vertical="center" wrapText="1"/>
    </xf>
    <xf numFmtId="49" fontId="23" fillId="0" borderId="5" xfId="0" applyNumberFormat="1" applyFont="1" applyFill="1" applyBorder="1" applyAlignment="1">
      <alignment vertical="center" wrapText="1"/>
    </xf>
    <xf numFmtId="49" fontId="23" fillId="0" borderId="4" xfId="0" applyNumberFormat="1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/>
    </xf>
    <xf numFmtId="49" fontId="23" fillId="0" borderId="1" xfId="0" applyNumberFormat="1" applyFont="1" applyFill="1" applyBorder="1" applyAlignment="1">
      <alignment vertical="center" wrapText="1"/>
    </xf>
    <xf numFmtId="0" fontId="23" fillId="0" borderId="7" xfId="0" applyFont="1" applyFill="1" applyBorder="1" applyAlignment="1">
      <alignment horizontal="center" vertical="top" wrapText="1"/>
    </xf>
    <xf numFmtId="0" fontId="23" fillId="3" borderId="7" xfId="0" applyFont="1" applyFill="1" applyBorder="1" applyAlignment="1">
      <alignment horizontal="center" vertical="top" wrapText="1"/>
    </xf>
    <xf numFmtId="0" fontId="23" fillId="0" borderId="12" xfId="0" applyFont="1" applyFill="1" applyBorder="1" applyAlignment="1">
      <alignment horizontal="center" vertical="top" wrapText="1"/>
    </xf>
    <xf numFmtId="0" fontId="23" fillId="0" borderId="13" xfId="0" applyFont="1" applyFill="1" applyBorder="1" applyAlignment="1">
      <alignment horizontal="center" vertical="top" wrapText="1"/>
    </xf>
    <xf numFmtId="0" fontId="23" fillId="0" borderId="7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/>
    </xf>
    <xf numFmtId="0" fontId="23" fillId="0" borderId="1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er\Downloads\Telegram%20Desktop\&#1052;&#1055;%206%20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2 (2)"/>
      <sheetName val="Прил.2"/>
      <sheetName val="Лист1"/>
      <sheetName val="Прил.G802"/>
    </sheetNames>
    <sheetDataSet>
      <sheetData sheetId="0" refreshError="1"/>
      <sheetData sheetId="1" refreshError="1">
        <row r="11">
          <cell r="E11" t="str">
            <v>Привлечение представителей общественных, религиозных организаций к проведению мероприятий, акций по повышению уровня общественной нравственности, прежде всего в подростково-молодежной среде, среди лиц, осуждённых без изоляции от общества</v>
          </cell>
        </row>
        <row r="12">
          <cell r="E12" t="str">
            <v>Проведение профилактических акций по соблюдению правопорядка среди несовершеннолетних, осуждённых без изоляции от общества, рейдов по местам концентрации подростков (общежития, дискотеки, стадион и т.д.)</v>
          </cell>
        </row>
        <row r="13">
          <cell r="E13" t="str">
            <v xml:space="preserve">Оказание своевременной помощи детям, ставшими жертвами неправомерных действий </v>
          </cell>
        </row>
        <row r="14">
          <cell r="E14" t="str">
            <v>Организация внеучебного досуга несовершеннолетних: кружки, секции, клубы по интересам, трудоустройство подростков</v>
          </cell>
        </row>
        <row r="17">
          <cell r="E17" t="str">
            <v>Организация занятости детей «группы риска» во внеурочное время и в каникулярный период</v>
          </cell>
        </row>
        <row r="19">
          <cell r="E19" t="str">
            <v>Проведение  обучающих тематических семинаров по правовым вопросам  для различных групп  граждан, участвующих в воспитательной и профилактической работе.</v>
          </cell>
        </row>
        <row r="20">
          <cell r="E20" t="str">
            <v>Социально-профилактический десант в образовательные организации района с целью проведения профилактических бесед, лекций, игр, акций и  др.</v>
          </cell>
        </row>
        <row r="21">
          <cell r="F21" t="str">
            <v>Управление образования, образовательные учреждения</v>
          </cell>
        </row>
        <row r="22">
          <cell r="E22" t="str">
            <v>Осуществление мероприятий по выявлению родителей, опекунов, попечителей, не выполняющих обязанности по воспитанию детей, с принятием в отношении данных лиц мер, предусмотренных законодательством. Проведение мероприятий по выявлению фактов жестокого обраще</v>
          </cell>
        </row>
        <row r="23">
          <cell r="E23" t="str">
            <v>Проведение комплекса мероприятий по выполнению Закона «Об образовании» в части получения общего образования и проведение мониторинга проведения всеобуча в образовательных учреждениях и индивидуальной профилактической работы с детьми «группы риска»</v>
          </cell>
        </row>
        <row r="26">
          <cell r="E26" t="str">
            <v>Обеспечение условий  лекторским группам из числа сотрудников правоохранительных органов для проведения лекций в образовательных учреждениях по вопросам профилактики правонарушений.</v>
          </cell>
          <cell r="F26" t="str">
            <v>Образовательные учреждения района, Управление образования</v>
          </cell>
        </row>
        <row r="27">
          <cell r="E27" t="str">
            <v>Проведение ежегодных олимпиад, конкурсов по правовым вопросам, конкурсов видеороликов, плакатов, рисунков, направленных на профилактику правонарушений</v>
          </cell>
          <cell r="F27" t="str">
            <v>Образовательные учреждения района, Управление образования</v>
          </cell>
        </row>
        <row r="28">
          <cell r="E28" t="str">
            <v>Мероприятия, направленные на    противодействие  идеологии терроризма и экстремизма в детской и молодежной среде</v>
          </cell>
          <cell r="F28" t="str">
            <v>Образовательные учреждения района, Управление образования</v>
          </cell>
        </row>
        <row r="30">
          <cell r="E30" t="str">
            <v>Информирование несовершеннолетних и и родителей (законных представителей) о возможных ресурсах по оказанию психологической и правовой помощи</v>
          </cell>
          <cell r="F30" t="str">
            <v>КПДН иЗП, Образовательные учреждения района, Управление образования</v>
          </cell>
        </row>
        <row r="31">
          <cell r="E31" t="str">
            <v>Проведение семинаров с работниками предприятий торговли, общественного питания, сферы услуг  о принятии мер по предупреждению правонарушений и защите  работников предприятий от преступных посягательств путем реализации дополнительных мер защиты (тревожные</v>
          </cell>
        </row>
        <row r="32">
          <cell r="E32" t="str">
            <v>Проведение работы с работодателями  по легализации трудовых отношений , по исключению   укрытия размера выплаченной заработной платы работникам с целью ухода от налогообложения и перечисления страховых взносов в пенсионный фонд, выявления других фактов на</v>
          </cell>
          <cell r="F32" t="str">
            <v>Экономический совет, Отдел потребительского рынка</v>
          </cell>
        </row>
        <row r="34">
          <cell r="E34" t="str">
            <v>Разработка рекомендаций по изменению режима работы предприятий торговли и общественного питания  во время проведения районных массовых мероприятий</v>
          </cell>
          <cell r="F34" t="str">
            <v>Отдел потребительского рынка (Марсеева Е.Е.)</v>
          </cell>
        </row>
        <row r="35">
          <cell r="E35" t="str">
            <v>Организация деятельности Публичного центра правовой информации (ПЦПИ) на базе центральной районной библиотеки</v>
          </cell>
          <cell r="F35" t="str">
            <v>Управление культуры (библиотека +)</v>
          </cell>
        </row>
        <row r="36">
          <cell r="F36" t="str">
            <v>Администрация Увинского района, субъекты профилактики</v>
          </cell>
        </row>
        <row r="37">
          <cell r="E37" t="str">
            <v>Изучение  и  анализ состояния, уровня и тенденциий преступности.  Публикация информации  в средствах массовой информации и доведение её до населения на сходах и собраниях</v>
          </cell>
        </row>
        <row r="38">
          <cell r="E38" t="str">
            <v>Лечение от алкогольной или наркотической зависимости родителей несовершеннолетних, находящихся в социально-опасном положении</v>
          </cell>
        </row>
        <row r="39">
          <cell r="E39" t="str">
            <v>Оказание материальной, социальной, юридической  помощи освободившимся из мест лишения свободы для восстановления документов</v>
          </cell>
        </row>
        <row r="40">
          <cell r="E40" t="str">
            <v>Проведение мероприятий, направленных  по соблюдение правопорядка (создание условий  для деятельности субъектов профилактики)</v>
          </cell>
        </row>
        <row r="41">
          <cell r="E41" t="str">
            <v>Организация системной деятельности добровольных народных дружин.</v>
          </cell>
        </row>
        <row r="42">
          <cell r="E42" t="str">
            <v>Организация межведомственных  рейдов в социально-неблагополучные семьи</v>
          </cell>
        </row>
        <row r="50">
          <cell r="E50" t="str">
            <v>Анализ состояния индивидуальной профилактической работы с несовершеннолетними, осужденными к мерам наказания, не связанным с лишением свободы, состоящими на профилактическом учёте в ОДН, на заседании КПДН</v>
          </cell>
          <cell r="F50" t="str">
            <v>КПДН и ЗН</v>
          </cell>
        </row>
        <row r="51">
          <cell r="E51" t="str">
            <v>Анализ межведомственного взаимодействия органов и учреждений системы
профилактики безнадзорности и правонарушений несовершеннолетних при
выявлении семей, находящихся в социально опасном положении, проведении
индивидуальной профилактической и социально-реа</v>
          </cell>
        </row>
        <row r="53">
          <cell r="F53" t="str">
            <v>КПДН и ЗН, Комиссия по правопорядку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U57"/>
  <sheetViews>
    <sheetView tabSelected="1" topLeftCell="G40" zoomScale="130" zoomScaleNormal="130" zoomScaleSheetLayoutView="86" workbookViewId="0">
      <selection activeCell="I44" sqref="I44"/>
    </sheetView>
  </sheetViews>
  <sheetFormatPr defaultColWidth="9" defaultRowHeight="14.3" x14ac:dyDescent="0.25"/>
  <cols>
    <col min="1" max="2" width="4.875" style="58" customWidth="1"/>
    <col min="3" max="3" width="3.625" style="58" customWidth="1"/>
    <col min="4" max="4" width="37" style="58" customWidth="1"/>
    <col min="5" max="6" width="9.125" style="58" customWidth="1"/>
    <col min="7" max="8" width="9.625" style="58" customWidth="1"/>
    <col min="9" max="10" width="9.375" style="58" customWidth="1"/>
    <col min="11" max="11" width="10.625" style="58" customWidth="1"/>
    <col min="12" max="13" width="8.875" style="58" hidden="1" customWidth="1"/>
    <col min="14" max="16384" width="9" style="58"/>
  </cols>
  <sheetData>
    <row r="1" spans="1:21" x14ac:dyDescent="0.25">
      <c r="J1" s="61" t="s">
        <v>427</v>
      </c>
    </row>
    <row r="2" spans="1:21" x14ac:dyDescent="0.25">
      <c r="J2" s="61" t="s">
        <v>0</v>
      </c>
    </row>
    <row r="3" spans="1:21" x14ac:dyDescent="0.25">
      <c r="J3" s="61" t="s">
        <v>402</v>
      </c>
    </row>
    <row r="4" spans="1:21" x14ac:dyDescent="0.25">
      <c r="J4" s="61" t="s">
        <v>404</v>
      </c>
    </row>
    <row r="5" spans="1:21" x14ac:dyDescent="0.25">
      <c r="J5" s="61" t="s">
        <v>440</v>
      </c>
    </row>
    <row r="6" spans="1:21" x14ac:dyDescent="0.25">
      <c r="J6" s="61"/>
    </row>
    <row r="7" spans="1:21" x14ac:dyDescent="0.25">
      <c r="J7" s="64" t="s">
        <v>1</v>
      </c>
    </row>
    <row r="8" spans="1:21" x14ac:dyDescent="0.25">
      <c r="J8" s="64" t="s">
        <v>2</v>
      </c>
    </row>
    <row r="9" spans="1:21" x14ac:dyDescent="0.25">
      <c r="J9" s="64" t="s">
        <v>3</v>
      </c>
    </row>
    <row r="10" spans="1:21" x14ac:dyDescent="0.25">
      <c r="J10" s="64" t="s">
        <v>4</v>
      </c>
    </row>
    <row r="11" spans="1:21" ht="18" customHeight="1" x14ac:dyDescent="0.25">
      <c r="A11" s="3"/>
      <c r="B11" s="243" t="s">
        <v>5</v>
      </c>
      <c r="C11" s="243"/>
      <c r="D11" s="243"/>
      <c r="E11" s="243"/>
      <c r="F11" s="243"/>
      <c r="G11" s="243"/>
      <c r="H11" s="243"/>
      <c r="I11" s="243"/>
      <c r="J11" s="243"/>
      <c r="K11" s="243"/>
      <c r="L11" s="243"/>
      <c r="M11" s="243"/>
      <c r="N11" s="243"/>
      <c r="O11" s="243"/>
      <c r="P11" s="243"/>
      <c r="Q11" s="243"/>
      <c r="R11" s="243"/>
      <c r="S11" s="243"/>
      <c r="T11" s="243"/>
      <c r="U11" s="243"/>
    </row>
    <row r="12" spans="1:21" s="91" customFormat="1" ht="13.75" customHeight="1" x14ac:dyDescent="0.25">
      <c r="A12" s="244" t="s">
        <v>6</v>
      </c>
      <c r="B12" s="244"/>
      <c r="C12" s="245" t="s">
        <v>7</v>
      </c>
      <c r="D12" s="245" t="s">
        <v>8</v>
      </c>
      <c r="E12" s="247" t="s">
        <v>9</v>
      </c>
      <c r="F12" s="248" t="s">
        <v>438</v>
      </c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248"/>
      <c r="R12" s="248"/>
      <c r="S12" s="248"/>
      <c r="T12" s="248"/>
      <c r="U12" s="248"/>
    </row>
    <row r="13" spans="1:21" s="91" customFormat="1" ht="29.05" customHeight="1" x14ac:dyDescent="0.25">
      <c r="A13" s="244"/>
      <c r="B13" s="244"/>
      <c r="C13" s="245"/>
      <c r="D13" s="245"/>
      <c r="E13" s="247"/>
      <c r="F13" s="161">
        <v>2015</v>
      </c>
      <c r="G13" s="161" t="s">
        <v>10</v>
      </c>
      <c r="H13" s="161" t="s">
        <v>11</v>
      </c>
      <c r="I13" s="161" t="s">
        <v>12</v>
      </c>
      <c r="J13" s="161" t="s">
        <v>13</v>
      </c>
      <c r="K13" s="176" t="s">
        <v>14</v>
      </c>
      <c r="L13" s="176" t="s">
        <v>15</v>
      </c>
      <c r="M13" s="176" t="s">
        <v>16</v>
      </c>
      <c r="N13" s="176" t="s">
        <v>15</v>
      </c>
      <c r="O13" s="176" t="s">
        <v>16</v>
      </c>
      <c r="P13" s="189" t="s">
        <v>17</v>
      </c>
      <c r="Q13" s="189" t="s">
        <v>18</v>
      </c>
      <c r="R13" s="189" t="s">
        <v>410</v>
      </c>
      <c r="S13" s="189" t="s">
        <v>411</v>
      </c>
      <c r="T13" s="189" t="s">
        <v>436</v>
      </c>
      <c r="U13" s="189" t="s">
        <v>437</v>
      </c>
    </row>
    <row r="14" spans="1:21" s="91" customFormat="1" ht="14.1" customHeight="1" x14ac:dyDescent="0.25">
      <c r="A14" s="93" t="s">
        <v>19</v>
      </c>
      <c r="B14" s="93" t="s">
        <v>20</v>
      </c>
      <c r="C14" s="245"/>
      <c r="D14" s="246"/>
      <c r="E14" s="246"/>
      <c r="F14" s="178" t="s">
        <v>21</v>
      </c>
      <c r="G14" s="178" t="s">
        <v>21</v>
      </c>
      <c r="H14" s="178" t="s">
        <v>21</v>
      </c>
      <c r="I14" s="178" t="s">
        <v>21</v>
      </c>
      <c r="J14" s="179" t="s">
        <v>21</v>
      </c>
      <c r="K14" s="180" t="s">
        <v>21</v>
      </c>
      <c r="L14" s="180" t="s">
        <v>22</v>
      </c>
      <c r="M14" s="180" t="s">
        <v>22</v>
      </c>
      <c r="N14" s="180" t="s">
        <v>21</v>
      </c>
      <c r="O14" s="180" t="s">
        <v>21</v>
      </c>
      <c r="P14" s="190" t="s">
        <v>21</v>
      </c>
      <c r="Q14" s="190" t="s">
        <v>21</v>
      </c>
      <c r="R14" s="190" t="s">
        <v>22</v>
      </c>
      <c r="S14" s="190" t="s">
        <v>22</v>
      </c>
      <c r="T14" s="190" t="s">
        <v>22</v>
      </c>
      <c r="U14" s="190" t="s">
        <v>22</v>
      </c>
    </row>
    <row r="15" spans="1:21" x14ac:dyDescent="0.25">
      <c r="A15" s="94" t="s">
        <v>23</v>
      </c>
      <c r="B15" s="95"/>
      <c r="C15" s="177"/>
      <c r="D15" s="239" t="s">
        <v>24</v>
      </c>
      <c r="E15" s="239"/>
      <c r="F15" s="239"/>
      <c r="G15" s="239"/>
      <c r="H15" s="239"/>
      <c r="I15" s="239"/>
      <c r="J15" s="239"/>
      <c r="K15" s="239"/>
      <c r="L15" s="239"/>
      <c r="M15" s="239"/>
      <c r="N15" s="239"/>
      <c r="O15" s="239"/>
      <c r="P15" s="239"/>
      <c r="Q15" s="239"/>
      <c r="R15" s="239"/>
      <c r="S15" s="239"/>
      <c r="T15" s="239"/>
      <c r="U15" s="239"/>
    </row>
    <row r="16" spans="1:21" x14ac:dyDescent="0.25">
      <c r="A16" s="96" t="s">
        <v>23</v>
      </c>
      <c r="B16" s="97" t="s">
        <v>25</v>
      </c>
      <c r="C16" s="181"/>
      <c r="D16" s="239" t="s">
        <v>26</v>
      </c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  <c r="S16" s="239"/>
      <c r="T16" s="239"/>
      <c r="U16" s="239"/>
    </row>
    <row r="17" spans="1:21" ht="46.2" x14ac:dyDescent="0.25">
      <c r="A17" s="96" t="s">
        <v>23</v>
      </c>
      <c r="B17" s="90">
        <v>1</v>
      </c>
      <c r="C17" s="104">
        <v>1</v>
      </c>
      <c r="D17" s="121" t="s">
        <v>27</v>
      </c>
      <c r="E17" s="122" t="s">
        <v>28</v>
      </c>
      <c r="F17" s="122">
        <v>0</v>
      </c>
      <c r="G17" s="122">
        <v>0</v>
      </c>
      <c r="H17" s="122">
        <v>0</v>
      </c>
      <c r="I17" s="122">
        <v>0</v>
      </c>
      <c r="J17" s="122">
        <v>0</v>
      </c>
      <c r="K17" s="122">
        <v>0</v>
      </c>
      <c r="L17" s="122">
        <v>0</v>
      </c>
      <c r="M17" s="122">
        <v>0</v>
      </c>
      <c r="N17" s="122">
        <v>0</v>
      </c>
      <c r="O17" s="122">
        <v>0</v>
      </c>
      <c r="P17" s="191">
        <v>0</v>
      </c>
      <c r="Q17" s="191">
        <v>0</v>
      </c>
      <c r="R17" s="191">
        <v>0</v>
      </c>
      <c r="S17" s="230">
        <v>0</v>
      </c>
      <c r="T17" s="230">
        <v>0</v>
      </c>
      <c r="U17" s="194">
        <v>0</v>
      </c>
    </row>
    <row r="18" spans="1:21" ht="34.65" x14ac:dyDescent="0.25">
      <c r="A18" s="96" t="s">
        <v>23</v>
      </c>
      <c r="B18" s="90">
        <v>1</v>
      </c>
      <c r="C18" s="104">
        <v>2</v>
      </c>
      <c r="D18" s="87" t="s">
        <v>29</v>
      </c>
      <c r="E18" s="104" t="s">
        <v>30</v>
      </c>
      <c r="F18" s="104">
        <v>5</v>
      </c>
      <c r="G18" s="104">
        <v>7</v>
      </c>
      <c r="H18" s="104">
        <v>10</v>
      </c>
      <c r="I18" s="104">
        <v>10</v>
      </c>
      <c r="J18" s="104">
        <v>10</v>
      </c>
      <c r="K18" s="104">
        <v>10</v>
      </c>
      <c r="L18" s="104">
        <v>25</v>
      </c>
      <c r="M18" s="104">
        <v>25</v>
      </c>
      <c r="N18" s="104">
        <v>10</v>
      </c>
      <c r="O18" s="104">
        <v>10</v>
      </c>
      <c r="P18" s="192">
        <v>10</v>
      </c>
      <c r="Q18" s="192">
        <v>10</v>
      </c>
      <c r="R18" s="192">
        <v>10</v>
      </c>
      <c r="S18" s="231">
        <v>10</v>
      </c>
      <c r="T18" s="231">
        <v>10</v>
      </c>
      <c r="U18" s="194">
        <v>10</v>
      </c>
    </row>
    <row r="19" spans="1:21" ht="25.5" customHeight="1" x14ac:dyDescent="0.25">
      <c r="A19" s="96" t="s">
        <v>23</v>
      </c>
      <c r="B19" s="90">
        <v>1</v>
      </c>
      <c r="C19" s="104">
        <v>3</v>
      </c>
      <c r="D19" s="87" t="s">
        <v>31</v>
      </c>
      <c r="E19" s="104" t="s">
        <v>32</v>
      </c>
      <c r="F19" s="104">
        <v>35</v>
      </c>
      <c r="G19" s="104">
        <v>40</v>
      </c>
      <c r="H19" s="104">
        <v>62.6</v>
      </c>
      <c r="I19" s="104">
        <v>62.6</v>
      </c>
      <c r="J19" s="104">
        <v>62.6</v>
      </c>
      <c r="K19" s="104">
        <v>70</v>
      </c>
      <c r="L19" s="104">
        <v>80</v>
      </c>
      <c r="M19" s="104">
        <v>80</v>
      </c>
      <c r="N19" s="104">
        <v>80</v>
      </c>
      <c r="O19" s="104">
        <v>80</v>
      </c>
      <c r="P19" s="192">
        <v>81</v>
      </c>
      <c r="Q19" s="192">
        <v>81.5</v>
      </c>
      <c r="R19" s="192">
        <v>81.5</v>
      </c>
      <c r="S19" s="231">
        <v>81.5</v>
      </c>
      <c r="T19" s="231">
        <v>81.5</v>
      </c>
      <c r="U19" s="194">
        <v>81.5</v>
      </c>
    </row>
    <row r="20" spans="1:21" ht="61.5" customHeight="1" x14ac:dyDescent="0.25">
      <c r="A20" s="96" t="s">
        <v>23</v>
      </c>
      <c r="B20" s="90">
        <v>1</v>
      </c>
      <c r="C20" s="104">
        <v>4</v>
      </c>
      <c r="D20" s="87" t="s">
        <v>33</v>
      </c>
      <c r="E20" s="106" t="s">
        <v>32</v>
      </c>
      <c r="F20" s="104">
        <v>15</v>
      </c>
      <c r="G20" s="104">
        <v>15</v>
      </c>
      <c r="H20" s="104">
        <v>15</v>
      </c>
      <c r="I20" s="104">
        <v>15</v>
      </c>
      <c r="J20" s="104">
        <v>15</v>
      </c>
      <c r="K20" s="104">
        <v>15</v>
      </c>
      <c r="L20" s="104">
        <v>90</v>
      </c>
      <c r="M20" s="104">
        <v>90</v>
      </c>
      <c r="N20" s="104">
        <v>15</v>
      </c>
      <c r="O20" s="104">
        <v>15</v>
      </c>
      <c r="P20" s="192">
        <v>15</v>
      </c>
      <c r="Q20" s="192">
        <v>15</v>
      </c>
      <c r="R20" s="192">
        <v>15</v>
      </c>
      <c r="S20" s="231">
        <v>15</v>
      </c>
      <c r="T20" s="231">
        <v>15</v>
      </c>
      <c r="U20" s="194">
        <v>15</v>
      </c>
    </row>
    <row r="21" spans="1:21" ht="34.65" x14ac:dyDescent="0.25">
      <c r="A21" s="96" t="s">
        <v>23</v>
      </c>
      <c r="B21" s="90">
        <v>1</v>
      </c>
      <c r="C21" s="104">
        <v>5</v>
      </c>
      <c r="D21" s="87" t="s">
        <v>34</v>
      </c>
      <c r="E21" s="104" t="s">
        <v>28</v>
      </c>
      <c r="F21" s="104">
        <v>12500</v>
      </c>
      <c r="G21" s="104">
        <v>14700</v>
      </c>
      <c r="H21" s="104">
        <v>15095</v>
      </c>
      <c r="I21" s="104">
        <v>17310</v>
      </c>
      <c r="J21" s="104">
        <v>16000</v>
      </c>
      <c r="K21" s="104">
        <v>16500</v>
      </c>
      <c r="L21" s="104">
        <v>16500</v>
      </c>
      <c r="M21" s="104">
        <v>16500</v>
      </c>
      <c r="N21" s="104">
        <v>16500</v>
      </c>
      <c r="O21" s="104">
        <v>16510</v>
      </c>
      <c r="P21" s="192">
        <v>16520</v>
      </c>
      <c r="Q21" s="192">
        <v>16530</v>
      </c>
      <c r="R21" s="192">
        <v>16530</v>
      </c>
      <c r="S21" s="231">
        <v>16530</v>
      </c>
      <c r="T21" s="231">
        <v>16530</v>
      </c>
      <c r="U21" s="194">
        <v>16530</v>
      </c>
    </row>
    <row r="22" spans="1:21" ht="34.65" x14ac:dyDescent="0.25">
      <c r="A22" s="96" t="s">
        <v>23</v>
      </c>
      <c r="B22" s="90">
        <v>1</v>
      </c>
      <c r="C22" s="104">
        <v>6</v>
      </c>
      <c r="D22" s="87" t="s">
        <v>35</v>
      </c>
      <c r="E22" s="104" t="s">
        <v>36</v>
      </c>
      <c r="F22" s="104">
        <v>764</v>
      </c>
      <c r="G22" s="104">
        <v>919.1</v>
      </c>
      <c r="H22" s="104">
        <v>1434.6</v>
      </c>
      <c r="I22" s="104">
        <v>1898.5</v>
      </c>
      <c r="J22" s="104">
        <v>1929.3</v>
      </c>
      <c r="K22" s="104">
        <v>2148.1999999999998</v>
      </c>
      <c r="L22" s="104">
        <v>1500</v>
      </c>
      <c r="M22" s="104">
        <v>1500</v>
      </c>
      <c r="N22" s="104">
        <v>2072.4</v>
      </c>
      <c r="O22" s="104">
        <v>2058</v>
      </c>
      <c r="P22" s="192">
        <v>2078</v>
      </c>
      <c r="Q22" s="192">
        <v>2097</v>
      </c>
      <c r="R22" s="192">
        <v>2097</v>
      </c>
      <c r="S22" s="231">
        <v>2097</v>
      </c>
      <c r="T22" s="231">
        <v>2097</v>
      </c>
      <c r="U22" s="194">
        <v>2097</v>
      </c>
    </row>
    <row r="23" spans="1:21" ht="23.1" x14ac:dyDescent="0.25">
      <c r="A23" s="96" t="s">
        <v>23</v>
      </c>
      <c r="B23" s="90">
        <v>1</v>
      </c>
      <c r="C23" s="104">
        <v>7</v>
      </c>
      <c r="D23" s="87" t="s">
        <v>37</v>
      </c>
      <c r="E23" s="104" t="s">
        <v>36</v>
      </c>
      <c r="F23" s="104">
        <v>0</v>
      </c>
      <c r="G23" s="104">
        <v>0</v>
      </c>
      <c r="H23" s="104">
        <v>0</v>
      </c>
      <c r="I23" s="104">
        <v>0</v>
      </c>
      <c r="J23" s="104">
        <v>0</v>
      </c>
      <c r="K23" s="104">
        <v>0</v>
      </c>
      <c r="L23" s="104">
        <v>30</v>
      </c>
      <c r="M23" s="104">
        <v>30</v>
      </c>
      <c r="N23" s="104">
        <v>0</v>
      </c>
      <c r="O23" s="104">
        <v>0</v>
      </c>
      <c r="P23" s="192">
        <v>0</v>
      </c>
      <c r="Q23" s="192">
        <v>0</v>
      </c>
      <c r="R23" s="192">
        <v>0</v>
      </c>
      <c r="S23" s="231">
        <v>0</v>
      </c>
      <c r="T23" s="231">
        <v>0</v>
      </c>
      <c r="U23" s="194">
        <v>0</v>
      </c>
    </row>
    <row r="24" spans="1:21" ht="34.65" x14ac:dyDescent="0.25">
      <c r="A24" s="96" t="s">
        <v>23</v>
      </c>
      <c r="B24" s="90">
        <v>1</v>
      </c>
      <c r="C24" s="104">
        <v>8</v>
      </c>
      <c r="D24" s="87" t="s">
        <v>38</v>
      </c>
      <c r="E24" s="102" t="s">
        <v>32</v>
      </c>
      <c r="F24" s="104">
        <v>25</v>
      </c>
      <c r="G24" s="104">
        <v>30</v>
      </c>
      <c r="H24" s="104">
        <v>45</v>
      </c>
      <c r="I24" s="104">
        <v>90</v>
      </c>
      <c r="J24" s="104">
        <v>100</v>
      </c>
      <c r="K24" s="104">
        <v>100</v>
      </c>
      <c r="L24" s="104">
        <v>80</v>
      </c>
      <c r="M24" s="104">
        <v>80</v>
      </c>
      <c r="N24" s="104">
        <v>100</v>
      </c>
      <c r="O24" s="104">
        <v>100</v>
      </c>
      <c r="P24" s="192">
        <v>100</v>
      </c>
      <c r="Q24" s="192">
        <v>100</v>
      </c>
      <c r="R24" s="192">
        <v>100</v>
      </c>
      <c r="S24" s="231">
        <v>100</v>
      </c>
      <c r="T24" s="231">
        <v>100</v>
      </c>
      <c r="U24" s="194">
        <v>100</v>
      </c>
    </row>
    <row r="25" spans="1:21" ht="30.75" customHeight="1" x14ac:dyDescent="0.25">
      <c r="A25" s="96" t="s">
        <v>23</v>
      </c>
      <c r="B25" s="90">
        <v>1</v>
      </c>
      <c r="C25" s="104">
        <v>9</v>
      </c>
      <c r="D25" s="87" t="s">
        <v>39</v>
      </c>
      <c r="E25" s="104" t="s">
        <v>30</v>
      </c>
      <c r="F25" s="104">
        <v>10</v>
      </c>
      <c r="G25" s="104">
        <v>10</v>
      </c>
      <c r="H25" s="104">
        <v>10</v>
      </c>
      <c r="I25" s="104">
        <v>10</v>
      </c>
      <c r="J25" s="104" t="s">
        <v>40</v>
      </c>
      <c r="K25" s="104" t="s">
        <v>40</v>
      </c>
      <c r="L25" s="104" t="s">
        <v>41</v>
      </c>
      <c r="M25" s="104" t="s">
        <v>42</v>
      </c>
      <c r="N25" s="104" t="s">
        <v>43</v>
      </c>
      <c r="O25" s="104" t="s">
        <v>40</v>
      </c>
      <c r="P25" s="192" t="s">
        <v>40</v>
      </c>
      <c r="Q25" s="192" t="s">
        <v>40</v>
      </c>
      <c r="R25" s="192" t="s">
        <v>41</v>
      </c>
      <c r="S25" s="231" t="s">
        <v>42</v>
      </c>
      <c r="T25" s="231" t="s">
        <v>42</v>
      </c>
      <c r="U25" s="194" t="s">
        <v>42</v>
      </c>
    </row>
    <row r="26" spans="1:21" ht="23.1" x14ac:dyDescent="0.25">
      <c r="A26" s="96" t="s">
        <v>23</v>
      </c>
      <c r="B26" s="90">
        <v>1</v>
      </c>
      <c r="C26" s="104">
        <v>10</v>
      </c>
      <c r="D26" s="87" t="s">
        <v>44</v>
      </c>
      <c r="E26" s="104" t="s">
        <v>30</v>
      </c>
      <c r="F26" s="104">
        <v>0</v>
      </c>
      <c r="G26" s="104">
        <v>0</v>
      </c>
      <c r="H26" s="104">
        <v>0</v>
      </c>
      <c r="I26" s="104">
        <v>0</v>
      </c>
      <c r="J26" s="104">
        <v>0</v>
      </c>
      <c r="K26" s="104">
        <v>0</v>
      </c>
      <c r="L26" s="104">
        <v>0</v>
      </c>
      <c r="M26" s="104">
        <v>0</v>
      </c>
      <c r="N26" s="104">
        <v>0</v>
      </c>
      <c r="O26" s="104">
        <v>0</v>
      </c>
      <c r="P26" s="192">
        <v>0</v>
      </c>
      <c r="Q26" s="192">
        <v>0</v>
      </c>
      <c r="R26" s="192">
        <v>0</v>
      </c>
      <c r="S26" s="231">
        <v>0</v>
      </c>
      <c r="T26" s="231">
        <v>0</v>
      </c>
      <c r="U26" s="194">
        <v>0</v>
      </c>
    </row>
    <row r="27" spans="1:21" ht="23.1" x14ac:dyDescent="0.25">
      <c r="A27" s="96" t="s">
        <v>23</v>
      </c>
      <c r="B27" s="107">
        <v>1</v>
      </c>
      <c r="C27" s="108">
        <v>11</v>
      </c>
      <c r="D27" s="109" t="s">
        <v>45</v>
      </c>
      <c r="E27" s="108" t="s">
        <v>30</v>
      </c>
      <c r="F27" s="108">
        <v>0</v>
      </c>
      <c r="G27" s="108">
        <v>0</v>
      </c>
      <c r="H27" s="108">
        <v>0</v>
      </c>
      <c r="I27" s="108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104">
        <v>0</v>
      </c>
      <c r="P27" s="192">
        <v>0</v>
      </c>
      <c r="Q27" s="192">
        <v>0</v>
      </c>
      <c r="R27" s="192">
        <v>0</v>
      </c>
      <c r="S27" s="231">
        <v>0</v>
      </c>
      <c r="T27" s="231">
        <v>0</v>
      </c>
      <c r="U27" s="194">
        <v>0</v>
      </c>
    </row>
    <row r="28" spans="1:21" ht="34.65" x14ac:dyDescent="0.25">
      <c r="A28" s="96" t="s">
        <v>23</v>
      </c>
      <c r="B28" s="90">
        <v>1</v>
      </c>
      <c r="C28" s="104">
        <v>12</v>
      </c>
      <c r="D28" s="87" t="s">
        <v>46</v>
      </c>
      <c r="E28" s="104" t="s">
        <v>32</v>
      </c>
      <c r="F28" s="104">
        <v>71</v>
      </c>
      <c r="G28" s="104">
        <v>72</v>
      </c>
      <c r="H28" s="104">
        <v>73</v>
      </c>
      <c r="I28" s="104">
        <v>74</v>
      </c>
      <c r="J28" s="104">
        <v>75</v>
      </c>
      <c r="K28" s="104">
        <v>76</v>
      </c>
      <c r="L28" s="104">
        <v>76</v>
      </c>
      <c r="M28" s="104">
        <v>76</v>
      </c>
      <c r="N28" s="104">
        <v>76</v>
      </c>
      <c r="O28" s="104">
        <v>76.5</v>
      </c>
      <c r="P28" s="192">
        <v>77</v>
      </c>
      <c r="Q28" s="192">
        <v>77.5</v>
      </c>
      <c r="R28" s="192">
        <v>77.5</v>
      </c>
      <c r="S28" s="231">
        <v>77.5</v>
      </c>
      <c r="T28" s="231">
        <v>77.5</v>
      </c>
      <c r="U28" s="194">
        <v>77.5</v>
      </c>
    </row>
    <row r="29" spans="1:21" ht="23.1" x14ac:dyDescent="0.25">
      <c r="A29" s="96" t="s">
        <v>23</v>
      </c>
      <c r="B29" s="90">
        <v>1</v>
      </c>
      <c r="C29" s="104">
        <v>13</v>
      </c>
      <c r="D29" s="87" t="s">
        <v>47</v>
      </c>
      <c r="E29" s="104" t="s">
        <v>32</v>
      </c>
      <c r="F29" s="104">
        <v>30</v>
      </c>
      <c r="G29" s="104">
        <v>31</v>
      </c>
      <c r="H29" s="104">
        <v>32</v>
      </c>
      <c r="I29" s="104">
        <v>33</v>
      </c>
      <c r="J29" s="104">
        <v>43</v>
      </c>
      <c r="K29" s="104">
        <v>53</v>
      </c>
      <c r="L29" s="104">
        <v>53</v>
      </c>
      <c r="M29" s="104">
        <v>53</v>
      </c>
      <c r="N29" s="104">
        <v>53</v>
      </c>
      <c r="O29" s="104">
        <v>54</v>
      </c>
      <c r="P29" s="192">
        <v>55</v>
      </c>
      <c r="Q29" s="192">
        <v>56</v>
      </c>
      <c r="R29" s="192">
        <v>56</v>
      </c>
      <c r="S29" s="231">
        <v>56</v>
      </c>
      <c r="T29" s="231">
        <v>56</v>
      </c>
      <c r="U29" s="194">
        <v>56</v>
      </c>
    </row>
    <row r="30" spans="1:21" ht="23.1" x14ac:dyDescent="0.25">
      <c r="A30" s="96" t="s">
        <v>23</v>
      </c>
      <c r="B30" s="107">
        <v>1</v>
      </c>
      <c r="C30" s="108">
        <v>14</v>
      </c>
      <c r="D30" s="109" t="s">
        <v>48</v>
      </c>
      <c r="E30" s="108" t="s">
        <v>49</v>
      </c>
      <c r="F30" s="108">
        <v>1</v>
      </c>
      <c r="G30" s="108">
        <v>1</v>
      </c>
      <c r="H30" s="108">
        <v>4</v>
      </c>
      <c r="I30" s="108">
        <v>3</v>
      </c>
      <c r="J30" s="108">
        <v>1</v>
      </c>
      <c r="K30" s="108">
        <v>1</v>
      </c>
      <c r="L30" s="108">
        <v>1</v>
      </c>
      <c r="M30" s="108">
        <v>1</v>
      </c>
      <c r="N30" s="108">
        <v>1</v>
      </c>
      <c r="O30" s="108">
        <v>1</v>
      </c>
      <c r="P30" s="193">
        <v>1</v>
      </c>
      <c r="Q30" s="193">
        <v>1</v>
      </c>
      <c r="R30" s="193">
        <v>1</v>
      </c>
      <c r="S30" s="232">
        <v>1</v>
      </c>
      <c r="T30" s="232">
        <v>1</v>
      </c>
      <c r="U30" s="194">
        <v>1</v>
      </c>
    </row>
    <row r="31" spans="1:21" x14ac:dyDescent="0.25">
      <c r="A31" s="149" t="s">
        <v>23</v>
      </c>
      <c r="B31" s="184">
        <v>1</v>
      </c>
      <c r="C31" s="185">
        <v>15</v>
      </c>
      <c r="D31" s="186" t="s">
        <v>50</v>
      </c>
      <c r="E31" s="185" t="s">
        <v>51</v>
      </c>
      <c r="F31" s="185">
        <v>500</v>
      </c>
      <c r="G31" s="185">
        <v>500</v>
      </c>
      <c r="H31" s="185">
        <v>500</v>
      </c>
      <c r="I31" s="185">
        <v>260</v>
      </c>
      <c r="J31" s="185">
        <v>250</v>
      </c>
      <c r="K31" s="185">
        <v>250</v>
      </c>
      <c r="L31" s="185">
        <v>250</v>
      </c>
      <c r="M31" s="185">
        <v>250</v>
      </c>
      <c r="N31" s="185">
        <v>2500</v>
      </c>
      <c r="O31" s="185">
        <v>250</v>
      </c>
      <c r="P31" s="194">
        <v>250</v>
      </c>
      <c r="Q31" s="194">
        <v>250</v>
      </c>
      <c r="R31" s="194">
        <v>250</v>
      </c>
      <c r="S31" s="194">
        <v>250</v>
      </c>
      <c r="T31" s="194">
        <v>250</v>
      </c>
      <c r="U31" s="194">
        <v>250</v>
      </c>
    </row>
    <row r="32" spans="1:21" ht="21.75" customHeight="1" x14ac:dyDescent="0.25">
      <c r="A32" s="98" t="s">
        <v>23</v>
      </c>
      <c r="B32" s="99" t="s">
        <v>52</v>
      </c>
      <c r="C32" s="120"/>
      <c r="D32" s="240" t="s">
        <v>53</v>
      </c>
      <c r="E32" s="241"/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41"/>
      <c r="T32" s="241"/>
      <c r="U32" s="242"/>
    </row>
    <row r="33" spans="1:21" ht="23.1" x14ac:dyDescent="0.25">
      <c r="A33" s="90" t="s">
        <v>23</v>
      </c>
      <c r="B33" s="90">
        <v>2</v>
      </c>
      <c r="C33" s="104">
        <v>1</v>
      </c>
      <c r="D33" s="121" t="s">
        <v>54</v>
      </c>
      <c r="E33" s="122" t="s">
        <v>30</v>
      </c>
      <c r="F33" s="122">
        <v>530</v>
      </c>
      <c r="G33" s="122">
        <v>525</v>
      </c>
      <c r="H33" s="122">
        <v>518</v>
      </c>
      <c r="I33" s="122">
        <v>485</v>
      </c>
      <c r="J33" s="122">
        <v>510</v>
      </c>
      <c r="K33" s="122">
        <v>565</v>
      </c>
      <c r="L33" s="122">
        <v>500</v>
      </c>
      <c r="M33" s="122">
        <v>500</v>
      </c>
      <c r="N33" s="122" t="s">
        <v>409</v>
      </c>
      <c r="O33" s="123" t="s">
        <v>409</v>
      </c>
      <c r="P33" s="195">
        <v>490</v>
      </c>
      <c r="Q33" s="123">
        <v>463</v>
      </c>
      <c r="R33" s="123">
        <v>463</v>
      </c>
      <c r="S33" s="123">
        <v>463</v>
      </c>
      <c r="T33" s="123">
        <v>463</v>
      </c>
      <c r="U33" s="123">
        <v>463</v>
      </c>
    </row>
    <row r="34" spans="1:21" ht="23.1" x14ac:dyDescent="0.25">
      <c r="A34" s="90" t="s">
        <v>23</v>
      </c>
      <c r="B34" s="90">
        <v>2</v>
      </c>
      <c r="C34" s="104">
        <v>2</v>
      </c>
      <c r="D34" s="87" t="s">
        <v>55</v>
      </c>
      <c r="E34" s="104" t="s">
        <v>30</v>
      </c>
      <c r="F34" s="104">
        <v>95</v>
      </c>
      <c r="G34" s="104">
        <v>90</v>
      </c>
      <c r="H34" s="104">
        <v>90</v>
      </c>
      <c r="I34" s="104">
        <v>78</v>
      </c>
      <c r="J34" s="104">
        <v>505</v>
      </c>
      <c r="K34" s="104">
        <v>108</v>
      </c>
      <c r="L34" s="104">
        <v>90</v>
      </c>
      <c r="M34" s="104">
        <v>90</v>
      </c>
      <c r="N34" s="104" t="s">
        <v>409</v>
      </c>
      <c r="O34" s="105" t="s">
        <v>409</v>
      </c>
      <c r="P34" s="196">
        <v>138</v>
      </c>
      <c r="Q34" s="105">
        <v>94</v>
      </c>
      <c r="R34" s="105">
        <v>94</v>
      </c>
      <c r="S34" s="105">
        <v>94</v>
      </c>
      <c r="T34" s="105">
        <v>94</v>
      </c>
      <c r="U34" s="105">
        <v>94</v>
      </c>
    </row>
    <row r="35" spans="1:21" ht="23.1" x14ac:dyDescent="0.25">
      <c r="A35" s="90" t="s">
        <v>23</v>
      </c>
      <c r="B35" s="90">
        <v>2</v>
      </c>
      <c r="C35" s="104">
        <v>3</v>
      </c>
      <c r="D35" s="87" t="s">
        <v>56</v>
      </c>
      <c r="E35" s="104" t="s">
        <v>30</v>
      </c>
      <c r="F35" s="104">
        <v>250</v>
      </c>
      <c r="G35" s="104">
        <v>245</v>
      </c>
      <c r="H35" s="104">
        <v>240</v>
      </c>
      <c r="I35" s="104">
        <v>260</v>
      </c>
      <c r="J35" s="104">
        <v>90</v>
      </c>
      <c r="K35" s="104">
        <v>252</v>
      </c>
      <c r="L35" s="104">
        <v>225</v>
      </c>
      <c r="M35" s="104">
        <v>225</v>
      </c>
      <c r="N35" s="104" t="s">
        <v>409</v>
      </c>
      <c r="O35" s="105" t="s">
        <v>409</v>
      </c>
      <c r="P35" s="196">
        <v>241</v>
      </c>
      <c r="Q35" s="105">
        <v>205</v>
      </c>
      <c r="R35" s="105">
        <v>205</v>
      </c>
      <c r="S35" s="105">
        <v>205</v>
      </c>
      <c r="T35" s="105">
        <v>205</v>
      </c>
      <c r="U35" s="105">
        <v>205</v>
      </c>
    </row>
    <row r="36" spans="1:21" ht="23.1" x14ac:dyDescent="0.25">
      <c r="A36" s="90" t="s">
        <v>23</v>
      </c>
      <c r="B36" s="90">
        <v>2</v>
      </c>
      <c r="C36" s="104">
        <v>4</v>
      </c>
      <c r="D36" s="87" t="s">
        <v>57</v>
      </c>
      <c r="E36" s="104" t="s">
        <v>30</v>
      </c>
      <c r="F36" s="104">
        <v>80</v>
      </c>
      <c r="G36" s="104">
        <v>70</v>
      </c>
      <c r="H36" s="104">
        <v>60</v>
      </c>
      <c r="I36" s="104">
        <v>107</v>
      </c>
      <c r="J36" s="104">
        <v>230</v>
      </c>
      <c r="K36" s="104">
        <v>151</v>
      </c>
      <c r="L36" s="104">
        <v>30</v>
      </c>
      <c r="M36" s="104">
        <v>30</v>
      </c>
      <c r="N36" s="104">
        <v>157</v>
      </c>
      <c r="O36" s="105">
        <v>155</v>
      </c>
      <c r="P36" s="196">
        <v>104</v>
      </c>
      <c r="Q36" s="105">
        <v>82</v>
      </c>
      <c r="R36" s="105">
        <v>82</v>
      </c>
      <c r="S36" s="105">
        <v>82</v>
      </c>
      <c r="T36" s="105">
        <v>82</v>
      </c>
      <c r="U36" s="105">
        <v>82</v>
      </c>
    </row>
    <row r="37" spans="1:21" ht="23.1" x14ac:dyDescent="0.25">
      <c r="A37" s="90" t="s">
        <v>23</v>
      </c>
      <c r="B37" s="90">
        <v>2</v>
      </c>
      <c r="C37" s="104">
        <v>5</v>
      </c>
      <c r="D37" s="87" t="s">
        <v>58</v>
      </c>
      <c r="E37" s="104" t="s">
        <v>30</v>
      </c>
      <c r="F37" s="104">
        <v>30</v>
      </c>
      <c r="G37" s="104">
        <v>25</v>
      </c>
      <c r="H37" s="104">
        <v>20</v>
      </c>
      <c r="I37" s="104">
        <v>16</v>
      </c>
      <c r="J37" s="104">
        <v>11</v>
      </c>
      <c r="K37" s="104">
        <v>25</v>
      </c>
      <c r="L37" s="104">
        <v>20</v>
      </c>
      <c r="M37" s="104">
        <v>20</v>
      </c>
      <c r="N37" s="104">
        <v>16</v>
      </c>
      <c r="O37" s="105">
        <v>16</v>
      </c>
      <c r="P37" s="196">
        <v>12</v>
      </c>
      <c r="Q37" s="105">
        <v>8</v>
      </c>
      <c r="R37" s="105">
        <v>8</v>
      </c>
      <c r="S37" s="105">
        <v>8</v>
      </c>
      <c r="T37" s="105">
        <v>8</v>
      </c>
      <c r="U37" s="105">
        <v>8</v>
      </c>
    </row>
    <row r="38" spans="1:21" ht="23.1" x14ac:dyDescent="0.25">
      <c r="A38" s="90" t="s">
        <v>23</v>
      </c>
      <c r="B38" s="90">
        <v>2</v>
      </c>
      <c r="C38" s="104">
        <v>6</v>
      </c>
      <c r="D38" s="87" t="s">
        <v>406</v>
      </c>
      <c r="E38" s="104" t="s">
        <v>30</v>
      </c>
      <c r="F38" s="104" t="s">
        <v>409</v>
      </c>
      <c r="G38" s="104" t="s">
        <v>409</v>
      </c>
      <c r="H38" s="104" t="s">
        <v>409</v>
      </c>
      <c r="I38" s="104" t="s">
        <v>409</v>
      </c>
      <c r="J38" s="104" t="s">
        <v>409</v>
      </c>
      <c r="K38" s="104" t="s">
        <v>409</v>
      </c>
      <c r="L38" s="104"/>
      <c r="M38" s="104"/>
      <c r="N38" s="104">
        <v>300</v>
      </c>
      <c r="O38" s="105">
        <v>320</v>
      </c>
      <c r="P38" s="196">
        <v>330</v>
      </c>
      <c r="Q38" s="105">
        <v>370</v>
      </c>
      <c r="R38" s="105">
        <v>370</v>
      </c>
      <c r="S38" s="105">
        <v>370</v>
      </c>
      <c r="T38" s="105">
        <v>370</v>
      </c>
      <c r="U38" s="105">
        <v>370</v>
      </c>
    </row>
    <row r="39" spans="1:21" ht="34.65" x14ac:dyDescent="0.25">
      <c r="A39" s="90" t="s">
        <v>23</v>
      </c>
      <c r="B39" s="90">
        <v>2</v>
      </c>
      <c r="C39" s="104">
        <v>7</v>
      </c>
      <c r="D39" s="87" t="s">
        <v>407</v>
      </c>
      <c r="E39" s="104" t="s">
        <v>408</v>
      </c>
      <c r="F39" s="104" t="s">
        <v>409</v>
      </c>
      <c r="G39" s="104" t="s">
        <v>409</v>
      </c>
      <c r="H39" s="104" t="s">
        <v>409</v>
      </c>
      <c r="I39" s="104" t="s">
        <v>409</v>
      </c>
      <c r="J39" s="104" t="s">
        <v>409</v>
      </c>
      <c r="K39" s="104" t="s">
        <v>409</v>
      </c>
      <c r="L39" s="104"/>
      <c r="M39" s="104"/>
      <c r="N39" s="104">
        <v>35</v>
      </c>
      <c r="O39" s="105">
        <v>40</v>
      </c>
      <c r="P39" s="196">
        <v>45</v>
      </c>
      <c r="Q39" s="105">
        <v>60</v>
      </c>
      <c r="R39" s="105">
        <v>60</v>
      </c>
      <c r="S39" s="105">
        <v>60</v>
      </c>
      <c r="T39" s="105">
        <v>60</v>
      </c>
      <c r="U39" s="105">
        <v>60</v>
      </c>
    </row>
    <row r="40" spans="1:21" ht="23.1" x14ac:dyDescent="0.25">
      <c r="A40" s="110" t="s">
        <v>23</v>
      </c>
      <c r="B40" s="90">
        <v>2</v>
      </c>
      <c r="C40" s="104">
        <v>8</v>
      </c>
      <c r="D40" s="109" t="s">
        <v>59</v>
      </c>
      <c r="E40" s="108" t="s">
        <v>30</v>
      </c>
      <c r="F40" s="108">
        <v>131</v>
      </c>
      <c r="G40" s="108">
        <v>131</v>
      </c>
      <c r="H40" s="108">
        <v>131</v>
      </c>
      <c r="I40" s="108">
        <v>195</v>
      </c>
      <c r="J40" s="108">
        <v>20</v>
      </c>
      <c r="K40" s="108">
        <v>211</v>
      </c>
      <c r="L40" s="108">
        <v>129</v>
      </c>
      <c r="M40" s="108">
        <v>129</v>
      </c>
      <c r="N40" s="108">
        <v>300</v>
      </c>
      <c r="O40" s="124">
        <v>235</v>
      </c>
      <c r="P40" s="197">
        <v>150</v>
      </c>
      <c r="Q40" s="124">
        <v>113</v>
      </c>
      <c r="R40" s="124">
        <v>113</v>
      </c>
      <c r="S40" s="124">
        <v>113</v>
      </c>
      <c r="T40" s="124">
        <v>113</v>
      </c>
      <c r="U40" s="124">
        <v>113</v>
      </c>
    </row>
    <row r="41" spans="1:21" ht="23.1" x14ac:dyDescent="0.25">
      <c r="A41" s="202" t="s">
        <v>468</v>
      </c>
      <c r="B41" s="203">
        <v>2</v>
      </c>
      <c r="C41" s="204">
        <v>9</v>
      </c>
      <c r="D41" s="207" t="s">
        <v>469</v>
      </c>
      <c r="E41" s="108" t="s">
        <v>30</v>
      </c>
      <c r="F41" s="185"/>
      <c r="G41" s="185"/>
      <c r="H41" s="185"/>
      <c r="I41" s="185"/>
      <c r="J41" s="185"/>
      <c r="K41" s="185"/>
      <c r="L41" s="185"/>
      <c r="M41" s="185"/>
      <c r="N41" s="185"/>
      <c r="O41" s="205"/>
      <c r="P41" s="206"/>
      <c r="Q41" s="205"/>
      <c r="R41" s="205">
        <v>69</v>
      </c>
      <c r="S41" s="205">
        <v>65</v>
      </c>
      <c r="T41" s="205">
        <v>63</v>
      </c>
      <c r="U41" s="205">
        <v>60</v>
      </c>
    </row>
    <row r="42" spans="1:21" s="111" customFormat="1" ht="21.25" customHeight="1" x14ac:dyDescent="0.25">
      <c r="A42" s="100" t="s">
        <v>23</v>
      </c>
      <c r="B42" s="100" t="s">
        <v>60</v>
      </c>
      <c r="C42" s="182"/>
      <c r="D42" s="239" t="s">
        <v>439</v>
      </c>
      <c r="E42" s="239"/>
      <c r="F42" s="239"/>
      <c r="G42" s="239"/>
      <c r="H42" s="239"/>
      <c r="I42" s="239"/>
      <c r="J42" s="239"/>
      <c r="K42" s="239"/>
      <c r="L42" s="239"/>
      <c r="M42" s="239"/>
      <c r="N42" s="239"/>
      <c r="O42" s="239"/>
      <c r="P42" s="239"/>
      <c r="Q42" s="239"/>
      <c r="R42" s="239"/>
      <c r="S42" s="239"/>
      <c r="T42" s="239"/>
      <c r="U42" s="239"/>
    </row>
    <row r="43" spans="1:21" ht="34.65" x14ac:dyDescent="0.25">
      <c r="A43" s="101" t="s">
        <v>23</v>
      </c>
      <c r="B43" s="101" t="s">
        <v>60</v>
      </c>
      <c r="C43" s="102">
        <v>1</v>
      </c>
      <c r="D43" s="183" t="s">
        <v>62</v>
      </c>
      <c r="E43" s="119" t="s">
        <v>63</v>
      </c>
      <c r="F43" s="119"/>
      <c r="G43" s="119"/>
      <c r="H43" s="127">
        <v>22</v>
      </c>
      <c r="I43" s="127">
        <v>23</v>
      </c>
      <c r="J43" s="127">
        <v>18</v>
      </c>
      <c r="K43" s="127">
        <v>16</v>
      </c>
      <c r="L43" s="126">
        <f>I43/H43</f>
        <v>1.0454545454545454</v>
      </c>
      <c r="M43" s="126">
        <f>M42-L43</f>
        <v>-1.0454545454545454</v>
      </c>
      <c r="N43" s="127">
        <v>16</v>
      </c>
      <c r="O43" s="127">
        <v>18</v>
      </c>
      <c r="P43" s="198">
        <v>13</v>
      </c>
      <c r="Q43" s="198">
        <v>9</v>
      </c>
      <c r="R43" s="198">
        <v>18</v>
      </c>
      <c r="S43" s="233">
        <v>18</v>
      </c>
      <c r="T43" s="233">
        <v>18</v>
      </c>
      <c r="U43" s="236">
        <v>18</v>
      </c>
    </row>
    <row r="44" spans="1:21" ht="46.2" x14ac:dyDescent="0.25">
      <c r="A44" s="101" t="s">
        <v>23</v>
      </c>
      <c r="B44" s="101" t="s">
        <v>60</v>
      </c>
      <c r="C44" s="102">
        <v>2</v>
      </c>
      <c r="D44" s="103" t="s">
        <v>64</v>
      </c>
      <c r="E44" s="4" t="s">
        <v>65</v>
      </c>
      <c r="F44" s="4"/>
      <c r="G44" s="112"/>
      <c r="H44" s="128">
        <v>1.375</v>
      </c>
      <c r="I44" s="128">
        <v>1.4375</v>
      </c>
      <c r="J44" s="128">
        <v>1.125</v>
      </c>
      <c r="K44" s="128">
        <v>1</v>
      </c>
      <c r="L44" s="128">
        <f>L43/16000*1000</f>
        <v>6.5340909090909088E-2</v>
      </c>
      <c r="M44" s="128">
        <f>M43/16000*1000</f>
        <v>-6.5340909090909088E-2</v>
      </c>
      <c r="N44" s="128">
        <v>1</v>
      </c>
      <c r="O44" s="128">
        <v>1.1000000000000001</v>
      </c>
      <c r="P44" s="199">
        <v>0.8</v>
      </c>
      <c r="Q44" s="199">
        <v>0.6</v>
      </c>
      <c r="R44" s="199">
        <v>1.1000000000000001</v>
      </c>
      <c r="S44" s="234">
        <v>1.1000000000000001</v>
      </c>
      <c r="T44" s="234">
        <v>1.1000000000000001</v>
      </c>
      <c r="U44" s="237">
        <v>1.1000000000000001</v>
      </c>
    </row>
    <row r="45" spans="1:21" ht="39.75" customHeight="1" x14ac:dyDescent="0.25">
      <c r="A45" s="101" t="s">
        <v>23</v>
      </c>
      <c r="B45" s="101" t="s">
        <v>60</v>
      </c>
      <c r="C45" s="102">
        <v>3</v>
      </c>
      <c r="D45" s="103" t="s">
        <v>66</v>
      </c>
      <c r="E45" s="92" t="s">
        <v>67</v>
      </c>
      <c r="F45" s="92"/>
      <c r="G45" s="113"/>
      <c r="H45" s="129">
        <v>4.5454545454545414E-2</v>
      </c>
      <c r="I45" s="129">
        <v>9.0909090909090828E-2</v>
      </c>
      <c r="J45" s="129">
        <v>51.4</v>
      </c>
      <c r="K45" s="129">
        <v>38</v>
      </c>
      <c r="L45" s="129">
        <f>(K45-N43)</f>
        <v>22</v>
      </c>
      <c r="M45" s="129">
        <f>(L45-O43)</f>
        <v>4</v>
      </c>
      <c r="N45" s="129">
        <f t="shared" ref="N45:O45" si="0">SUM(N47/N43)</f>
        <v>50</v>
      </c>
      <c r="O45" s="129">
        <f t="shared" si="0"/>
        <v>67.222222222222229</v>
      </c>
      <c r="P45" s="200">
        <v>42.2</v>
      </c>
      <c r="Q45" s="200">
        <v>32</v>
      </c>
      <c r="R45" s="200">
        <v>37.25</v>
      </c>
      <c r="S45" s="235">
        <v>37.25</v>
      </c>
      <c r="T45" s="235">
        <v>37.25</v>
      </c>
      <c r="U45" s="238">
        <v>37.25</v>
      </c>
    </row>
    <row r="46" spans="1:21" s="114" customFormat="1" ht="23.1" x14ac:dyDescent="0.2">
      <c r="A46" s="97" t="s">
        <v>23</v>
      </c>
      <c r="B46" s="97" t="s">
        <v>60</v>
      </c>
      <c r="C46" s="131">
        <v>4</v>
      </c>
      <c r="D46" s="132" t="s">
        <v>68</v>
      </c>
      <c r="E46" s="133" t="s">
        <v>69</v>
      </c>
      <c r="F46" s="133"/>
      <c r="G46" s="134"/>
      <c r="H46" s="135">
        <v>4400</v>
      </c>
      <c r="I46" s="136">
        <v>4450</v>
      </c>
      <c r="J46" s="136">
        <v>5200</v>
      </c>
      <c r="K46" s="136">
        <v>5350</v>
      </c>
      <c r="L46" s="130"/>
      <c r="M46" s="130"/>
      <c r="N46" s="136">
        <v>8700</v>
      </c>
      <c r="O46" s="136">
        <v>9730</v>
      </c>
      <c r="P46" s="200">
        <v>10500</v>
      </c>
      <c r="Q46" s="200">
        <v>10700</v>
      </c>
      <c r="R46" s="200">
        <v>5650</v>
      </c>
      <c r="S46" s="235">
        <v>5650</v>
      </c>
      <c r="T46" s="235">
        <v>5650</v>
      </c>
      <c r="U46" s="238">
        <v>5650</v>
      </c>
    </row>
    <row r="47" spans="1:21" s="114" customFormat="1" ht="17.5" customHeight="1" x14ac:dyDescent="0.2">
      <c r="A47" s="137" t="s">
        <v>23</v>
      </c>
      <c r="B47" s="137" t="s">
        <v>60</v>
      </c>
      <c r="C47" s="137" t="s">
        <v>251</v>
      </c>
      <c r="D47" s="139" t="s">
        <v>412</v>
      </c>
      <c r="E47" s="139" t="s">
        <v>67</v>
      </c>
      <c r="F47" s="138"/>
      <c r="G47" s="138"/>
      <c r="H47" s="139"/>
      <c r="I47" s="139"/>
      <c r="J47" s="139"/>
      <c r="K47" s="139"/>
      <c r="L47" s="139"/>
      <c r="M47" s="139"/>
      <c r="N47" s="140">
        <v>800</v>
      </c>
      <c r="O47" s="140">
        <v>1210</v>
      </c>
      <c r="P47" s="200">
        <v>549</v>
      </c>
      <c r="Q47" s="200">
        <v>288</v>
      </c>
      <c r="R47" s="200"/>
      <c r="S47" s="235"/>
      <c r="T47" s="235">
        <v>0</v>
      </c>
      <c r="U47" s="238">
        <v>0</v>
      </c>
    </row>
    <row r="48" spans="1:21" s="114" customFormat="1" ht="11.55" x14ac:dyDescent="0.2">
      <c r="A48" s="115"/>
      <c r="B48" s="115"/>
      <c r="C48" s="115"/>
      <c r="D48" s="116"/>
    </row>
    <row r="49" spans="1:4" s="114" customFormat="1" ht="11.55" x14ac:dyDescent="0.2">
      <c r="A49" s="115"/>
      <c r="B49" s="115"/>
      <c r="C49" s="115"/>
      <c r="D49" s="116"/>
    </row>
    <row r="50" spans="1:4" s="114" customFormat="1" ht="11.55" x14ac:dyDescent="0.2">
      <c r="A50" s="115"/>
      <c r="B50" s="115"/>
      <c r="C50" s="115"/>
      <c r="D50" s="116"/>
    </row>
    <row r="51" spans="1:4" s="114" customFormat="1" ht="11.55" x14ac:dyDescent="0.2">
      <c r="A51" s="115"/>
      <c r="B51" s="115"/>
      <c r="C51" s="115"/>
      <c r="D51" s="116"/>
    </row>
    <row r="52" spans="1:4" s="114" customFormat="1" ht="11.55" x14ac:dyDescent="0.2">
      <c r="A52" s="115"/>
      <c r="B52" s="115"/>
      <c r="C52" s="115"/>
      <c r="D52" s="116"/>
    </row>
    <row r="53" spans="1:4" s="114" customFormat="1" ht="11.55" x14ac:dyDescent="0.2">
      <c r="A53" s="115"/>
      <c r="B53" s="115"/>
      <c r="C53" s="115"/>
      <c r="D53" s="116"/>
    </row>
    <row r="54" spans="1:4" x14ac:dyDescent="0.25">
      <c r="A54" s="117"/>
      <c r="B54" s="117"/>
      <c r="C54" s="117"/>
      <c r="D54" s="118"/>
    </row>
    <row r="55" spans="1:4" x14ac:dyDescent="0.25">
      <c r="A55" s="117"/>
      <c r="B55" s="117"/>
      <c r="C55" s="117"/>
      <c r="D55" s="118"/>
    </row>
    <row r="56" spans="1:4" x14ac:dyDescent="0.25">
      <c r="A56" s="117"/>
      <c r="B56" s="117"/>
      <c r="C56" s="117"/>
    </row>
    <row r="57" spans="1:4" x14ac:dyDescent="0.25">
      <c r="A57" s="117"/>
      <c r="B57" s="117"/>
      <c r="C57" s="117"/>
    </row>
  </sheetData>
  <sheetProtection selectLockedCells="1" selectUnlockedCells="1"/>
  <mergeCells count="10">
    <mergeCell ref="D15:U15"/>
    <mergeCell ref="D16:U16"/>
    <mergeCell ref="D32:U32"/>
    <mergeCell ref="D42:U42"/>
    <mergeCell ref="B11:U11"/>
    <mergeCell ref="A12:B13"/>
    <mergeCell ref="C12:C14"/>
    <mergeCell ref="D12:D14"/>
    <mergeCell ref="E12:E14"/>
    <mergeCell ref="F12:U12"/>
  </mergeCells>
  <pageMargins left="0.6" right="0.39370078740157483" top="0.78740157480314965" bottom="0.39370078740157483" header="0.51181102362204722" footer="0.51181102362204722"/>
  <pageSetup paperSize="9" scale="69" firstPageNumber="0" orientation="landscape" r:id="rId1"/>
  <headerFooter alignWithMargins="0"/>
  <rowBreaks count="1" manualBreakCount="1">
    <brk id="31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  <pageSetUpPr fitToPage="1"/>
  </sheetPr>
  <dimension ref="A1:I141"/>
  <sheetViews>
    <sheetView topLeftCell="A90" zoomScale="130" zoomScaleNormal="130" zoomScaleSheetLayoutView="80" workbookViewId="0">
      <selection activeCell="E81" sqref="E81"/>
    </sheetView>
  </sheetViews>
  <sheetFormatPr defaultRowHeight="14.3" x14ac:dyDescent="0.25"/>
  <cols>
    <col min="1" max="1" width="2.875" customWidth="1"/>
    <col min="2" max="4" width="3.25" customWidth="1"/>
    <col min="5" max="5" width="51.25" customWidth="1"/>
    <col min="6" max="6" width="27.75" customWidth="1"/>
    <col min="7" max="7" width="9.75" customWidth="1"/>
    <col min="8" max="8" width="36.125" customWidth="1"/>
    <col min="9" max="9" width="11.375" customWidth="1"/>
  </cols>
  <sheetData>
    <row r="1" spans="1:9" x14ac:dyDescent="0.25">
      <c r="H1" s="1" t="s">
        <v>428</v>
      </c>
      <c r="I1" s="1"/>
    </row>
    <row r="2" spans="1:9" x14ac:dyDescent="0.25">
      <c r="H2" s="1" t="s">
        <v>0</v>
      </c>
      <c r="I2" s="1"/>
    </row>
    <row r="3" spans="1:9" x14ac:dyDescent="0.25">
      <c r="H3" s="1" t="s">
        <v>405</v>
      </c>
      <c r="I3" s="1"/>
    </row>
    <row r="4" spans="1:9" x14ac:dyDescent="0.25">
      <c r="H4" s="1" t="s">
        <v>403</v>
      </c>
      <c r="I4" s="1"/>
    </row>
    <row r="5" spans="1:9" x14ac:dyDescent="0.25">
      <c r="H5" s="1" t="s">
        <v>440</v>
      </c>
      <c r="I5" s="1"/>
    </row>
    <row r="6" spans="1:9" x14ac:dyDescent="0.25">
      <c r="H6" s="1"/>
      <c r="I6" s="1"/>
    </row>
    <row r="7" spans="1:9" x14ac:dyDescent="0.25">
      <c r="H7" s="2" t="s">
        <v>70</v>
      </c>
      <c r="I7" s="2"/>
    </row>
    <row r="8" spans="1:9" x14ac:dyDescent="0.25">
      <c r="H8" s="2" t="s">
        <v>2</v>
      </c>
      <c r="I8" s="2"/>
    </row>
    <row r="9" spans="1:9" x14ac:dyDescent="0.25">
      <c r="H9" s="2" t="s">
        <v>3</v>
      </c>
      <c r="I9" s="2"/>
    </row>
    <row r="10" spans="1:9" ht="12.75" customHeight="1" x14ac:dyDescent="0.25">
      <c r="A10" s="3"/>
      <c r="B10" s="14"/>
      <c r="C10" s="14"/>
      <c r="D10" s="14"/>
      <c r="E10" s="14"/>
      <c r="F10" s="14"/>
      <c r="G10" s="14"/>
      <c r="H10" s="2" t="s">
        <v>4</v>
      </c>
      <c r="I10" s="2"/>
    </row>
    <row r="11" spans="1:9" s="15" customFormat="1" ht="13.6" x14ac:dyDescent="0.25">
      <c r="A11" s="243" t="s">
        <v>71</v>
      </c>
      <c r="B11" s="243"/>
      <c r="C11" s="243"/>
      <c r="D11" s="243"/>
      <c r="E11" s="243"/>
      <c r="F11" s="243"/>
      <c r="G11" s="243"/>
      <c r="H11" s="243"/>
      <c r="I11" s="243"/>
    </row>
    <row r="12" spans="1:9" ht="51.8" customHeight="1" x14ac:dyDescent="0.25">
      <c r="A12" s="245" t="s">
        <v>6</v>
      </c>
      <c r="B12" s="245"/>
      <c r="C12" s="245"/>
      <c r="D12" s="245"/>
      <c r="E12" s="245" t="s">
        <v>72</v>
      </c>
      <c r="F12" s="245" t="s">
        <v>73</v>
      </c>
      <c r="G12" s="245" t="s">
        <v>74</v>
      </c>
      <c r="H12" s="245" t="s">
        <v>75</v>
      </c>
      <c r="I12" s="285" t="s">
        <v>76</v>
      </c>
    </row>
    <row r="13" spans="1:9" ht="23.1" x14ac:dyDescent="0.25">
      <c r="A13" s="4" t="s">
        <v>19</v>
      </c>
      <c r="B13" s="4" t="s">
        <v>20</v>
      </c>
      <c r="C13" s="4" t="s">
        <v>77</v>
      </c>
      <c r="D13" s="4" t="s">
        <v>78</v>
      </c>
      <c r="E13" s="245"/>
      <c r="F13" s="245"/>
      <c r="G13" s="245"/>
      <c r="H13" s="245"/>
      <c r="I13" s="285"/>
    </row>
    <row r="14" spans="1:9" ht="18.7" customHeight="1" x14ac:dyDescent="0.25">
      <c r="A14" s="16" t="s">
        <v>23</v>
      </c>
      <c r="B14" s="17"/>
      <c r="C14" s="17"/>
      <c r="D14" s="17"/>
      <c r="E14" s="286" t="s">
        <v>79</v>
      </c>
      <c r="F14" s="286"/>
      <c r="G14" s="286"/>
      <c r="H14" s="286"/>
      <c r="I14" s="18"/>
    </row>
    <row r="15" spans="1:9" ht="30.25" customHeight="1" x14ac:dyDescent="0.25">
      <c r="A15" s="16" t="s">
        <v>23</v>
      </c>
      <c r="B15" s="16">
        <v>1</v>
      </c>
      <c r="C15" s="19"/>
      <c r="D15" s="19"/>
      <c r="E15" s="287" t="s">
        <v>80</v>
      </c>
      <c r="F15" s="287"/>
      <c r="G15" s="287"/>
      <c r="H15" s="287"/>
      <c r="I15" s="18"/>
    </row>
    <row r="16" spans="1:9" ht="23.1" x14ac:dyDescent="0.25">
      <c r="A16" s="19" t="s">
        <v>23</v>
      </c>
      <c r="B16" s="19" t="s">
        <v>25</v>
      </c>
      <c r="C16" s="19" t="s">
        <v>81</v>
      </c>
      <c r="D16" s="19"/>
      <c r="E16" s="20" t="s">
        <v>82</v>
      </c>
      <c r="F16" s="6"/>
      <c r="G16" s="6"/>
      <c r="H16" s="6"/>
      <c r="I16" s="6"/>
    </row>
    <row r="17" spans="1:9" ht="75.75" customHeight="1" x14ac:dyDescent="0.25">
      <c r="A17" s="19" t="s">
        <v>23</v>
      </c>
      <c r="B17" s="19">
        <v>1</v>
      </c>
      <c r="C17" s="19" t="s">
        <v>81</v>
      </c>
      <c r="D17" s="19">
        <v>1</v>
      </c>
      <c r="E17" s="7" t="s">
        <v>83</v>
      </c>
      <c r="F17" s="6" t="s">
        <v>84</v>
      </c>
      <c r="G17" s="6" t="s">
        <v>442</v>
      </c>
      <c r="H17" s="6" t="s">
        <v>466</v>
      </c>
      <c r="I17" s="21" t="s">
        <v>85</v>
      </c>
    </row>
    <row r="18" spans="1:9" ht="27.7" customHeight="1" x14ac:dyDescent="0.25">
      <c r="A18" s="279" t="s">
        <v>23</v>
      </c>
      <c r="B18" s="279">
        <v>1</v>
      </c>
      <c r="C18" s="279" t="s">
        <v>81</v>
      </c>
      <c r="D18" s="279">
        <v>2</v>
      </c>
      <c r="E18" s="281" t="s">
        <v>86</v>
      </c>
      <c r="F18" s="278" t="s">
        <v>87</v>
      </c>
      <c r="G18" s="278" t="s">
        <v>442</v>
      </c>
      <c r="H18" s="278" t="s">
        <v>88</v>
      </c>
      <c r="I18" s="6" t="s">
        <v>85</v>
      </c>
    </row>
    <row r="19" spans="1:9" ht="27.7" customHeight="1" x14ac:dyDescent="0.25">
      <c r="A19" s="279"/>
      <c r="B19" s="279"/>
      <c r="C19" s="279"/>
      <c r="D19" s="279"/>
      <c r="E19" s="281"/>
      <c r="F19" s="278"/>
      <c r="G19" s="278"/>
      <c r="H19" s="278"/>
      <c r="I19" s="6" t="s">
        <v>85</v>
      </c>
    </row>
    <row r="20" spans="1:9" ht="57.25" customHeight="1" x14ac:dyDescent="0.25">
      <c r="A20" s="23" t="s">
        <v>23</v>
      </c>
      <c r="B20" s="23">
        <v>1</v>
      </c>
      <c r="C20" s="23" t="s">
        <v>81</v>
      </c>
      <c r="D20" s="23">
        <v>3</v>
      </c>
      <c r="E20" s="9" t="s">
        <v>89</v>
      </c>
      <c r="F20" s="8" t="s">
        <v>84</v>
      </c>
      <c r="G20" s="8" t="s">
        <v>442</v>
      </c>
      <c r="H20" s="8" t="s">
        <v>90</v>
      </c>
      <c r="I20" s="6" t="s">
        <v>85</v>
      </c>
    </row>
    <row r="21" spans="1:9" ht="107.5" customHeight="1" x14ac:dyDescent="0.25">
      <c r="A21" s="19" t="s">
        <v>23</v>
      </c>
      <c r="B21" s="19">
        <v>1</v>
      </c>
      <c r="C21" s="19" t="s">
        <v>81</v>
      </c>
      <c r="D21" s="19">
        <v>4</v>
      </c>
      <c r="E21" s="7" t="s">
        <v>91</v>
      </c>
      <c r="F21" s="6" t="s">
        <v>84</v>
      </c>
      <c r="G21" s="6" t="s">
        <v>442</v>
      </c>
      <c r="H21" s="6" t="s">
        <v>92</v>
      </c>
      <c r="I21" s="6" t="s">
        <v>85</v>
      </c>
    </row>
    <row r="22" spans="1:9" ht="16.5" customHeight="1" x14ac:dyDescent="0.25">
      <c r="A22" s="19" t="s">
        <v>23</v>
      </c>
      <c r="B22" s="19">
        <v>1</v>
      </c>
      <c r="C22" s="19" t="s">
        <v>93</v>
      </c>
      <c r="D22" s="19"/>
      <c r="E22" s="24" t="s">
        <v>94</v>
      </c>
      <c r="F22" s="25"/>
      <c r="G22" s="6"/>
      <c r="H22" s="6"/>
      <c r="I22" s="6"/>
    </row>
    <row r="23" spans="1:9" ht="34.65" x14ac:dyDescent="0.25">
      <c r="A23" s="19" t="s">
        <v>23</v>
      </c>
      <c r="B23" s="19">
        <v>1</v>
      </c>
      <c r="C23" s="19" t="s">
        <v>93</v>
      </c>
      <c r="D23" s="19">
        <v>1</v>
      </c>
      <c r="E23" s="7" t="s">
        <v>95</v>
      </c>
      <c r="F23" s="6" t="s">
        <v>84</v>
      </c>
      <c r="G23" s="6" t="s">
        <v>442</v>
      </c>
      <c r="H23" s="6" t="s">
        <v>96</v>
      </c>
      <c r="I23" s="6" t="s">
        <v>85</v>
      </c>
    </row>
    <row r="24" spans="1:9" ht="46.2" x14ac:dyDescent="0.25">
      <c r="A24" s="19" t="s">
        <v>23</v>
      </c>
      <c r="B24" s="19">
        <v>1</v>
      </c>
      <c r="C24" s="19" t="s">
        <v>93</v>
      </c>
      <c r="D24" s="19">
        <v>2</v>
      </c>
      <c r="E24" s="7" t="s">
        <v>97</v>
      </c>
      <c r="F24" s="6" t="s">
        <v>84</v>
      </c>
      <c r="G24" s="6" t="s">
        <v>442</v>
      </c>
      <c r="H24" s="6" t="s">
        <v>98</v>
      </c>
      <c r="I24" s="6" t="s">
        <v>85</v>
      </c>
    </row>
    <row r="25" spans="1:9" ht="23.95" customHeight="1" x14ac:dyDescent="0.25">
      <c r="A25" s="279" t="s">
        <v>23</v>
      </c>
      <c r="B25" s="279">
        <v>1</v>
      </c>
      <c r="C25" s="279" t="s">
        <v>99</v>
      </c>
      <c r="D25" s="279"/>
      <c r="E25" s="283" t="s">
        <v>100</v>
      </c>
      <c r="F25" s="284" t="s">
        <v>87</v>
      </c>
      <c r="G25" s="278" t="s">
        <v>442</v>
      </c>
      <c r="H25" s="7" t="s">
        <v>101</v>
      </c>
      <c r="I25" s="6" t="s">
        <v>85</v>
      </c>
    </row>
    <row r="26" spans="1:9" ht="46.2" x14ac:dyDescent="0.25">
      <c r="A26" s="279"/>
      <c r="B26" s="279"/>
      <c r="C26" s="279"/>
      <c r="D26" s="279"/>
      <c r="E26" s="283"/>
      <c r="F26" s="284"/>
      <c r="G26" s="278"/>
      <c r="H26" s="7" t="s">
        <v>102</v>
      </c>
      <c r="I26" s="6" t="s">
        <v>85</v>
      </c>
    </row>
    <row r="27" spans="1:9" ht="34.65" x14ac:dyDescent="0.25">
      <c r="A27" s="19" t="s">
        <v>23</v>
      </c>
      <c r="B27" s="19">
        <v>1</v>
      </c>
      <c r="C27" s="19" t="s">
        <v>103</v>
      </c>
      <c r="D27" s="19"/>
      <c r="E27" s="20" t="s">
        <v>104</v>
      </c>
      <c r="F27" s="6" t="s">
        <v>84</v>
      </c>
      <c r="G27" s="6" t="s">
        <v>442</v>
      </c>
      <c r="H27" s="6"/>
      <c r="I27" s="6"/>
    </row>
    <row r="28" spans="1:9" ht="15.45" customHeight="1" x14ac:dyDescent="0.25">
      <c r="A28" s="279" t="s">
        <v>23</v>
      </c>
      <c r="B28" s="279">
        <v>1</v>
      </c>
      <c r="C28" s="279" t="s">
        <v>103</v>
      </c>
      <c r="D28" s="279">
        <v>1</v>
      </c>
      <c r="E28" s="282" t="s">
        <v>105</v>
      </c>
      <c r="F28" s="278" t="s">
        <v>87</v>
      </c>
      <c r="G28" s="278" t="s">
        <v>442</v>
      </c>
      <c r="H28" s="278" t="s">
        <v>106</v>
      </c>
      <c r="I28" s="6" t="s">
        <v>85</v>
      </c>
    </row>
    <row r="29" spans="1:9" ht="38.25" customHeight="1" x14ac:dyDescent="0.25">
      <c r="A29" s="279"/>
      <c r="B29" s="279"/>
      <c r="C29" s="279"/>
      <c r="D29" s="279"/>
      <c r="E29" s="282"/>
      <c r="F29" s="278"/>
      <c r="G29" s="278"/>
      <c r="H29" s="278"/>
      <c r="I29" s="6" t="s">
        <v>85</v>
      </c>
    </row>
    <row r="30" spans="1:9" ht="39.25" customHeight="1" x14ac:dyDescent="0.25">
      <c r="A30" s="19" t="s">
        <v>23</v>
      </c>
      <c r="B30" s="19">
        <v>1</v>
      </c>
      <c r="C30" s="19" t="s">
        <v>103</v>
      </c>
      <c r="D30" s="19">
        <v>2</v>
      </c>
      <c r="E30" s="26" t="s">
        <v>107</v>
      </c>
      <c r="F30" s="6" t="s">
        <v>87</v>
      </c>
      <c r="G30" s="6" t="s">
        <v>442</v>
      </c>
      <c r="H30" s="6" t="s">
        <v>108</v>
      </c>
      <c r="I30" s="6" t="s">
        <v>85</v>
      </c>
    </row>
    <row r="31" spans="1:9" ht="36" customHeight="1" x14ac:dyDescent="0.25">
      <c r="A31" s="23" t="s">
        <v>23</v>
      </c>
      <c r="B31" s="23">
        <v>1</v>
      </c>
      <c r="C31" s="23" t="s">
        <v>109</v>
      </c>
      <c r="D31" s="23"/>
      <c r="E31" s="27" t="s">
        <v>110</v>
      </c>
      <c r="F31" s="9" t="s">
        <v>87</v>
      </c>
      <c r="G31" s="8" t="s">
        <v>442</v>
      </c>
      <c r="H31" s="9"/>
      <c r="I31" s="9"/>
    </row>
    <row r="32" spans="1:9" ht="48.75" customHeight="1" x14ac:dyDescent="0.25">
      <c r="A32" s="19" t="s">
        <v>23</v>
      </c>
      <c r="B32" s="19" t="s">
        <v>25</v>
      </c>
      <c r="C32" s="19" t="s">
        <v>109</v>
      </c>
      <c r="D32" s="19">
        <v>1</v>
      </c>
      <c r="E32" s="10" t="s">
        <v>111</v>
      </c>
      <c r="F32" s="6" t="s">
        <v>84</v>
      </c>
      <c r="G32" s="6" t="s">
        <v>442</v>
      </c>
      <c r="H32" s="6" t="s">
        <v>112</v>
      </c>
      <c r="I32" s="6" t="s">
        <v>85</v>
      </c>
    </row>
    <row r="33" spans="1:9" ht="41.45" customHeight="1" x14ac:dyDescent="0.25">
      <c r="A33" s="19" t="s">
        <v>23</v>
      </c>
      <c r="B33" s="19">
        <v>1</v>
      </c>
      <c r="C33" s="19" t="s">
        <v>109</v>
      </c>
      <c r="D33" s="19">
        <v>2</v>
      </c>
      <c r="E33" s="28" t="s">
        <v>113</v>
      </c>
      <c r="F33" s="6" t="s">
        <v>84</v>
      </c>
      <c r="G33" s="6" t="s">
        <v>442</v>
      </c>
      <c r="H33" s="6" t="s">
        <v>114</v>
      </c>
      <c r="I33" s="6" t="s">
        <v>85</v>
      </c>
    </row>
    <row r="34" spans="1:9" ht="46.2" x14ac:dyDescent="0.25">
      <c r="A34" s="19" t="s">
        <v>23</v>
      </c>
      <c r="B34" s="19">
        <v>1</v>
      </c>
      <c r="C34" s="19" t="s">
        <v>109</v>
      </c>
      <c r="D34" s="19">
        <v>3</v>
      </c>
      <c r="E34" s="28" t="s">
        <v>115</v>
      </c>
      <c r="F34" s="6" t="s">
        <v>84</v>
      </c>
      <c r="G34" s="6" t="s">
        <v>442</v>
      </c>
      <c r="H34" s="6" t="s">
        <v>98</v>
      </c>
      <c r="I34" s="6" t="s">
        <v>85</v>
      </c>
    </row>
    <row r="35" spans="1:9" ht="34.65" x14ac:dyDescent="0.25">
      <c r="A35" s="19" t="s">
        <v>23</v>
      </c>
      <c r="B35" s="19">
        <v>1</v>
      </c>
      <c r="C35" s="19" t="s">
        <v>23</v>
      </c>
      <c r="D35" s="19"/>
      <c r="E35" s="29" t="s">
        <v>116</v>
      </c>
      <c r="F35" s="6" t="s">
        <v>84</v>
      </c>
      <c r="G35" s="6" t="s">
        <v>442</v>
      </c>
      <c r="H35" s="6"/>
      <c r="I35" s="7"/>
    </row>
    <row r="36" spans="1:9" ht="50.3" customHeight="1" x14ac:dyDescent="0.25">
      <c r="A36" s="19" t="s">
        <v>23</v>
      </c>
      <c r="B36" s="19">
        <v>1</v>
      </c>
      <c r="C36" s="19" t="s">
        <v>23</v>
      </c>
      <c r="D36" s="19">
        <v>1</v>
      </c>
      <c r="E36" s="28" t="s">
        <v>117</v>
      </c>
      <c r="F36" s="6" t="s">
        <v>87</v>
      </c>
      <c r="G36" s="6" t="s">
        <v>442</v>
      </c>
      <c r="H36" s="6" t="s">
        <v>118</v>
      </c>
      <c r="I36" s="6" t="s">
        <v>119</v>
      </c>
    </row>
    <row r="37" spans="1:9" ht="51.45" customHeight="1" x14ac:dyDescent="0.25">
      <c r="A37" s="19" t="s">
        <v>23</v>
      </c>
      <c r="B37" s="19">
        <v>1</v>
      </c>
      <c r="C37" s="19" t="s">
        <v>23</v>
      </c>
      <c r="D37" s="19">
        <v>2</v>
      </c>
      <c r="E37" s="28" t="s">
        <v>120</v>
      </c>
      <c r="F37" s="6" t="s">
        <v>84</v>
      </c>
      <c r="G37" s="6" t="s">
        <v>442</v>
      </c>
      <c r="H37" s="6" t="s">
        <v>118</v>
      </c>
      <c r="I37" s="6" t="s">
        <v>119</v>
      </c>
    </row>
    <row r="38" spans="1:9" ht="34.65" x14ac:dyDescent="0.25">
      <c r="A38" s="19" t="s">
        <v>23</v>
      </c>
      <c r="B38" s="19">
        <v>1</v>
      </c>
      <c r="C38" s="19" t="s">
        <v>23</v>
      </c>
      <c r="D38" s="19">
        <v>3</v>
      </c>
      <c r="E38" s="28" t="s">
        <v>121</v>
      </c>
      <c r="F38" s="6" t="s">
        <v>87</v>
      </c>
      <c r="G38" s="6" t="s">
        <v>442</v>
      </c>
      <c r="H38" s="6" t="s">
        <v>118</v>
      </c>
      <c r="I38" s="6" t="s">
        <v>119</v>
      </c>
    </row>
    <row r="39" spans="1:9" ht="34.65" x14ac:dyDescent="0.25">
      <c r="A39" s="19" t="s">
        <v>23</v>
      </c>
      <c r="B39" s="19">
        <v>1</v>
      </c>
      <c r="C39" s="19" t="s">
        <v>23</v>
      </c>
      <c r="D39" s="19">
        <v>4</v>
      </c>
      <c r="E39" s="28" t="s">
        <v>122</v>
      </c>
      <c r="F39" s="6" t="s">
        <v>84</v>
      </c>
      <c r="G39" s="6" t="s">
        <v>442</v>
      </c>
      <c r="H39" s="6" t="s">
        <v>118</v>
      </c>
      <c r="I39" s="6" t="s">
        <v>119</v>
      </c>
    </row>
    <row r="40" spans="1:9" ht="34.65" x14ac:dyDescent="0.25">
      <c r="A40" s="19" t="s">
        <v>23</v>
      </c>
      <c r="B40" s="19">
        <v>1</v>
      </c>
      <c r="C40" s="19" t="s">
        <v>23</v>
      </c>
      <c r="D40" s="19">
        <v>5</v>
      </c>
      <c r="E40" s="28" t="s">
        <v>123</v>
      </c>
      <c r="F40" s="6" t="s">
        <v>87</v>
      </c>
      <c r="G40" s="6" t="s">
        <v>442</v>
      </c>
      <c r="H40" s="6" t="s">
        <v>118</v>
      </c>
      <c r="I40" s="6" t="s">
        <v>119</v>
      </c>
    </row>
    <row r="41" spans="1:9" ht="36" customHeight="1" x14ac:dyDescent="0.25">
      <c r="A41" s="19" t="s">
        <v>23</v>
      </c>
      <c r="B41" s="19">
        <v>1</v>
      </c>
      <c r="C41" s="19" t="s">
        <v>23</v>
      </c>
      <c r="D41" s="19">
        <v>6</v>
      </c>
      <c r="E41" s="28" t="s">
        <v>124</v>
      </c>
      <c r="F41" s="6" t="s">
        <v>87</v>
      </c>
      <c r="G41" s="6" t="s">
        <v>442</v>
      </c>
      <c r="H41" s="6" t="s">
        <v>118</v>
      </c>
      <c r="I41" s="6" t="s">
        <v>119</v>
      </c>
    </row>
    <row r="42" spans="1:9" ht="36" customHeight="1" x14ac:dyDescent="0.25">
      <c r="A42" s="19" t="s">
        <v>23</v>
      </c>
      <c r="B42" s="19">
        <v>1</v>
      </c>
      <c r="C42" s="19" t="s">
        <v>125</v>
      </c>
      <c r="D42" s="19"/>
      <c r="E42" s="29" t="s">
        <v>126</v>
      </c>
      <c r="F42" s="6" t="s">
        <v>87</v>
      </c>
      <c r="G42" s="6" t="s">
        <v>442</v>
      </c>
      <c r="H42" s="6"/>
      <c r="I42" s="7"/>
    </row>
    <row r="43" spans="1:9" ht="65.400000000000006" customHeight="1" x14ac:dyDescent="0.25">
      <c r="A43" s="19" t="s">
        <v>23</v>
      </c>
      <c r="B43" s="19">
        <v>1</v>
      </c>
      <c r="C43" s="19" t="s">
        <v>125</v>
      </c>
      <c r="D43" s="19">
        <v>1</v>
      </c>
      <c r="E43" s="28" t="s">
        <v>127</v>
      </c>
      <c r="F43" s="6" t="s">
        <v>128</v>
      </c>
      <c r="G43" s="6" t="s">
        <v>442</v>
      </c>
      <c r="H43" s="6" t="s">
        <v>129</v>
      </c>
      <c r="I43" s="6" t="s">
        <v>130</v>
      </c>
    </row>
    <row r="44" spans="1:9" ht="107.5" customHeight="1" x14ac:dyDescent="0.25">
      <c r="A44" s="19" t="s">
        <v>23</v>
      </c>
      <c r="B44" s="19">
        <v>1</v>
      </c>
      <c r="C44" s="19" t="s">
        <v>125</v>
      </c>
      <c r="D44" s="19">
        <v>2</v>
      </c>
      <c r="E44" s="28" t="s">
        <v>131</v>
      </c>
      <c r="F44" s="6" t="s">
        <v>84</v>
      </c>
      <c r="G44" s="6" t="s">
        <v>442</v>
      </c>
      <c r="H44" s="6" t="s">
        <v>132</v>
      </c>
      <c r="I44" s="30" t="s">
        <v>130</v>
      </c>
    </row>
    <row r="45" spans="1:9" ht="71.5" customHeight="1" x14ac:dyDescent="0.25">
      <c r="A45" s="19" t="s">
        <v>23</v>
      </c>
      <c r="B45" s="19">
        <v>1</v>
      </c>
      <c r="C45" s="19" t="s">
        <v>125</v>
      </c>
      <c r="D45" s="19">
        <v>3</v>
      </c>
      <c r="E45" s="28" t="s">
        <v>133</v>
      </c>
      <c r="F45" s="6" t="s">
        <v>134</v>
      </c>
      <c r="G45" s="6" t="s">
        <v>442</v>
      </c>
      <c r="H45" s="6" t="s">
        <v>135</v>
      </c>
      <c r="I45" s="30" t="s">
        <v>130</v>
      </c>
    </row>
    <row r="46" spans="1:9" ht="34.65" x14ac:dyDescent="0.25">
      <c r="A46" s="19" t="s">
        <v>23</v>
      </c>
      <c r="B46" s="19">
        <v>1</v>
      </c>
      <c r="C46" s="19" t="s">
        <v>125</v>
      </c>
      <c r="D46" s="19">
        <v>4</v>
      </c>
      <c r="E46" s="28" t="s">
        <v>136</v>
      </c>
      <c r="F46" s="6" t="s">
        <v>137</v>
      </c>
      <c r="G46" s="6" t="s">
        <v>442</v>
      </c>
      <c r="H46" s="6" t="s">
        <v>138</v>
      </c>
      <c r="I46" s="30" t="s">
        <v>130</v>
      </c>
    </row>
    <row r="47" spans="1:9" ht="93.75" customHeight="1" x14ac:dyDescent="0.25">
      <c r="A47" s="19" t="s">
        <v>23</v>
      </c>
      <c r="B47" s="19">
        <v>1</v>
      </c>
      <c r="C47" s="19" t="s">
        <v>125</v>
      </c>
      <c r="D47" s="19">
        <v>5</v>
      </c>
      <c r="E47" s="28" t="s">
        <v>139</v>
      </c>
      <c r="F47" s="7" t="s">
        <v>140</v>
      </c>
      <c r="G47" s="6" t="s">
        <v>442</v>
      </c>
      <c r="H47" s="6" t="s">
        <v>141</v>
      </c>
      <c r="I47" s="30" t="s">
        <v>130</v>
      </c>
    </row>
    <row r="48" spans="1:9" ht="23.95" customHeight="1" x14ac:dyDescent="0.25">
      <c r="A48" s="35" t="s">
        <v>23</v>
      </c>
      <c r="B48" s="35">
        <v>1</v>
      </c>
      <c r="C48" s="35" t="s">
        <v>142</v>
      </c>
      <c r="D48" s="31"/>
      <c r="E48" s="20" t="s">
        <v>143</v>
      </c>
      <c r="F48" s="32"/>
      <c r="G48" s="33"/>
      <c r="H48" s="6"/>
      <c r="I48" s="34"/>
    </row>
    <row r="49" spans="1:9" ht="15.45" customHeight="1" x14ac:dyDescent="0.25">
      <c r="A49" s="280" t="s">
        <v>23</v>
      </c>
      <c r="B49" s="280">
        <v>1</v>
      </c>
      <c r="C49" s="280" t="s">
        <v>142</v>
      </c>
      <c r="D49" s="280">
        <v>1</v>
      </c>
      <c r="E49" s="281" t="s">
        <v>144</v>
      </c>
      <c r="F49" s="278" t="s">
        <v>145</v>
      </c>
      <c r="G49" s="278" t="s">
        <v>442</v>
      </c>
      <c r="H49" s="278" t="s">
        <v>146</v>
      </c>
      <c r="I49" s="276"/>
    </row>
    <row r="50" spans="1:9" ht="34.5" customHeight="1" x14ac:dyDescent="0.25">
      <c r="A50" s="280"/>
      <c r="B50" s="280"/>
      <c r="C50" s="280"/>
      <c r="D50" s="280"/>
      <c r="E50" s="281"/>
      <c r="F50" s="278"/>
      <c r="G50" s="278" t="s">
        <v>442</v>
      </c>
      <c r="H50" s="278"/>
      <c r="I50" s="276"/>
    </row>
    <row r="51" spans="1:9" ht="39.75" customHeight="1" x14ac:dyDescent="0.25">
      <c r="A51" s="35" t="s">
        <v>23</v>
      </c>
      <c r="B51" s="35">
        <v>1</v>
      </c>
      <c r="C51" s="35" t="s">
        <v>142</v>
      </c>
      <c r="D51" s="35">
        <v>2</v>
      </c>
      <c r="E51" s="7" t="s">
        <v>147</v>
      </c>
      <c r="F51" s="7" t="s">
        <v>148</v>
      </c>
      <c r="G51" s="6" t="s">
        <v>149</v>
      </c>
      <c r="H51" s="6" t="s">
        <v>150</v>
      </c>
      <c r="I51" s="30"/>
    </row>
    <row r="52" spans="1:9" ht="39.25" customHeight="1" x14ac:dyDescent="0.25">
      <c r="A52" s="35" t="s">
        <v>23</v>
      </c>
      <c r="B52" s="35">
        <v>1</v>
      </c>
      <c r="C52" s="35" t="s">
        <v>142</v>
      </c>
      <c r="D52" s="35">
        <v>3</v>
      </c>
      <c r="E52" s="7" t="s">
        <v>151</v>
      </c>
      <c r="F52" s="7" t="s">
        <v>148</v>
      </c>
      <c r="G52" s="6" t="s">
        <v>443</v>
      </c>
      <c r="H52" s="10" t="s">
        <v>152</v>
      </c>
      <c r="I52" s="30"/>
    </row>
    <row r="53" spans="1:9" ht="39.75" customHeight="1" x14ac:dyDescent="0.25">
      <c r="A53" s="35" t="s">
        <v>23</v>
      </c>
      <c r="B53" s="35">
        <v>1</v>
      </c>
      <c r="C53" s="35" t="s">
        <v>142</v>
      </c>
      <c r="D53" s="35">
        <v>4</v>
      </c>
      <c r="E53" s="7" t="s">
        <v>153</v>
      </c>
      <c r="F53" s="7" t="s">
        <v>148</v>
      </c>
      <c r="G53" s="6" t="s">
        <v>444</v>
      </c>
      <c r="H53" s="10" t="s">
        <v>154</v>
      </c>
      <c r="I53" s="30"/>
    </row>
    <row r="54" spans="1:9" ht="23.95" customHeight="1" x14ac:dyDescent="0.25">
      <c r="A54" s="35" t="s">
        <v>23</v>
      </c>
      <c r="B54" s="35">
        <v>1</v>
      </c>
      <c r="C54" s="35" t="s">
        <v>155</v>
      </c>
      <c r="D54" s="35"/>
      <c r="E54" s="20" t="s">
        <v>156</v>
      </c>
      <c r="F54" s="36"/>
      <c r="G54" s="36"/>
      <c r="H54" s="36"/>
      <c r="I54" s="36"/>
    </row>
    <row r="55" spans="1:9" ht="92.4" x14ac:dyDescent="0.25">
      <c r="A55" s="35" t="s">
        <v>23</v>
      </c>
      <c r="B55" s="35">
        <v>1</v>
      </c>
      <c r="C55" s="35" t="s">
        <v>155</v>
      </c>
      <c r="D55" s="35">
        <v>1</v>
      </c>
      <c r="E55" s="7" t="s">
        <v>157</v>
      </c>
      <c r="F55" s="7" t="s">
        <v>158</v>
      </c>
      <c r="G55" s="6" t="s">
        <v>445</v>
      </c>
      <c r="H55" s="10" t="s">
        <v>159</v>
      </c>
      <c r="I55" s="30" t="s">
        <v>160</v>
      </c>
    </row>
    <row r="56" spans="1:9" ht="54.35" x14ac:dyDescent="0.25">
      <c r="A56" s="35" t="s">
        <v>23</v>
      </c>
      <c r="B56" s="35">
        <v>1</v>
      </c>
      <c r="C56" s="35" t="s">
        <v>155</v>
      </c>
      <c r="D56" s="35">
        <v>2</v>
      </c>
      <c r="E56" s="7" t="s">
        <v>161</v>
      </c>
      <c r="F56" s="7" t="s">
        <v>162</v>
      </c>
      <c r="G56" s="6" t="s">
        <v>445</v>
      </c>
      <c r="H56" s="10" t="s">
        <v>163</v>
      </c>
      <c r="I56" s="30" t="s">
        <v>164</v>
      </c>
    </row>
    <row r="57" spans="1:9" ht="54.35" x14ac:dyDescent="0.25">
      <c r="A57" s="35" t="s">
        <v>23</v>
      </c>
      <c r="B57" s="35">
        <v>1</v>
      </c>
      <c r="C57" s="35" t="s">
        <v>155</v>
      </c>
      <c r="D57" s="35">
        <v>3</v>
      </c>
      <c r="E57" s="7" t="s">
        <v>165</v>
      </c>
      <c r="F57" s="7" t="s">
        <v>162</v>
      </c>
      <c r="G57" s="6" t="s">
        <v>445</v>
      </c>
      <c r="H57" s="10" t="s">
        <v>166</v>
      </c>
      <c r="I57" s="30" t="s">
        <v>167</v>
      </c>
    </row>
    <row r="58" spans="1:9" ht="54.35" x14ac:dyDescent="0.25">
      <c r="A58" s="35" t="s">
        <v>23</v>
      </c>
      <c r="B58" s="35">
        <v>1</v>
      </c>
      <c r="C58" s="35" t="s">
        <v>155</v>
      </c>
      <c r="D58" s="35">
        <v>4</v>
      </c>
      <c r="E58" s="7" t="s">
        <v>168</v>
      </c>
      <c r="F58" s="7" t="s">
        <v>162</v>
      </c>
      <c r="G58" s="6" t="s">
        <v>445</v>
      </c>
      <c r="H58" s="10" t="s">
        <v>169</v>
      </c>
      <c r="I58" s="30" t="s">
        <v>167</v>
      </c>
    </row>
    <row r="59" spans="1:9" ht="54.35" x14ac:dyDescent="0.25">
      <c r="A59" s="35" t="s">
        <v>23</v>
      </c>
      <c r="B59" s="35">
        <v>1</v>
      </c>
      <c r="C59" s="35" t="s">
        <v>155</v>
      </c>
      <c r="D59" s="35">
        <v>5</v>
      </c>
      <c r="E59" s="7" t="s">
        <v>170</v>
      </c>
      <c r="F59" s="7" t="s">
        <v>171</v>
      </c>
      <c r="G59" s="6" t="s">
        <v>445</v>
      </c>
      <c r="H59" s="10" t="s">
        <v>159</v>
      </c>
      <c r="I59" s="30" t="s">
        <v>164</v>
      </c>
    </row>
    <row r="60" spans="1:9" ht="34.65" x14ac:dyDescent="0.25">
      <c r="A60" s="35"/>
      <c r="B60" s="35"/>
      <c r="C60" s="35"/>
      <c r="D60" s="35"/>
      <c r="E60" s="7" t="s">
        <v>172</v>
      </c>
      <c r="F60" s="7" t="s">
        <v>173</v>
      </c>
      <c r="G60" s="6"/>
      <c r="H60" s="10"/>
      <c r="I60" s="30"/>
    </row>
    <row r="61" spans="1:9" ht="34.65" x14ac:dyDescent="0.25">
      <c r="A61" s="35"/>
      <c r="B61" s="35"/>
      <c r="C61" s="35"/>
      <c r="D61" s="35"/>
      <c r="E61" s="7" t="s">
        <v>174</v>
      </c>
      <c r="F61" s="7"/>
      <c r="G61" s="6"/>
      <c r="H61" s="10"/>
      <c r="I61" s="30"/>
    </row>
    <row r="62" spans="1:9" x14ac:dyDescent="0.25">
      <c r="A62" s="35"/>
      <c r="B62" s="35"/>
      <c r="C62" s="35"/>
      <c r="D62" s="35"/>
      <c r="E62" s="7" t="s">
        <v>175</v>
      </c>
      <c r="F62" s="7"/>
      <c r="G62" s="6"/>
      <c r="H62" s="10"/>
      <c r="I62" s="30"/>
    </row>
    <row r="63" spans="1:9" ht="57.75" x14ac:dyDescent="0.25">
      <c r="A63" s="35" t="s">
        <v>23</v>
      </c>
      <c r="B63" s="35">
        <v>1</v>
      </c>
      <c r="C63" s="35" t="s">
        <v>155</v>
      </c>
      <c r="D63" s="35">
        <v>6</v>
      </c>
      <c r="E63" s="7" t="s">
        <v>176</v>
      </c>
      <c r="F63" s="7" t="s">
        <v>177</v>
      </c>
      <c r="G63" s="6" t="s">
        <v>445</v>
      </c>
      <c r="H63" s="10" t="s">
        <v>159</v>
      </c>
      <c r="I63" s="30" t="s">
        <v>178</v>
      </c>
    </row>
    <row r="64" spans="1:9" ht="69.3" x14ac:dyDescent="0.25">
      <c r="A64" s="35"/>
      <c r="B64" s="35"/>
      <c r="C64" s="35"/>
      <c r="D64" s="35"/>
      <c r="E64" s="7" t="s">
        <v>179</v>
      </c>
      <c r="F64" s="7" t="s">
        <v>180</v>
      </c>
      <c r="G64" s="6"/>
      <c r="H64" s="10"/>
      <c r="I64" s="30" t="s">
        <v>181</v>
      </c>
    </row>
    <row r="65" spans="1:9" ht="34.65" x14ac:dyDescent="0.25">
      <c r="A65" s="35" t="s">
        <v>23</v>
      </c>
      <c r="B65" s="35">
        <v>1</v>
      </c>
      <c r="C65" s="35" t="s">
        <v>155</v>
      </c>
      <c r="D65" s="35">
        <v>7</v>
      </c>
      <c r="E65" s="7" t="s">
        <v>182</v>
      </c>
      <c r="F65" s="7" t="s">
        <v>183</v>
      </c>
      <c r="G65" s="6" t="s">
        <v>445</v>
      </c>
      <c r="H65" s="10" t="s">
        <v>184</v>
      </c>
      <c r="I65" s="6" t="s">
        <v>178</v>
      </c>
    </row>
    <row r="66" spans="1:9" ht="46.2" x14ac:dyDescent="0.25">
      <c r="A66" s="35" t="s">
        <v>23</v>
      </c>
      <c r="B66" s="35">
        <v>1</v>
      </c>
      <c r="C66" s="35" t="s">
        <v>155</v>
      </c>
      <c r="D66" s="35">
        <v>8</v>
      </c>
      <c r="E66" s="7" t="s">
        <v>185</v>
      </c>
      <c r="F66" s="7" t="s">
        <v>183</v>
      </c>
      <c r="G66" s="6" t="s">
        <v>445</v>
      </c>
      <c r="H66" s="10" t="s">
        <v>184</v>
      </c>
      <c r="I66" s="6" t="s">
        <v>164</v>
      </c>
    </row>
    <row r="67" spans="1:9" x14ac:dyDescent="0.25">
      <c r="A67" s="35"/>
      <c r="B67" s="35"/>
      <c r="C67" s="35"/>
      <c r="D67" s="35"/>
      <c r="E67" s="7" t="s">
        <v>186</v>
      </c>
      <c r="F67" s="7"/>
      <c r="G67" s="6"/>
      <c r="H67" s="10"/>
      <c r="I67" s="6"/>
    </row>
    <row r="68" spans="1:9" x14ac:dyDescent="0.25">
      <c r="A68" s="35"/>
      <c r="B68" s="35"/>
      <c r="C68" s="35"/>
      <c r="D68" s="35"/>
      <c r="E68" s="7" t="s">
        <v>187</v>
      </c>
      <c r="F68" s="7"/>
      <c r="G68" s="6"/>
      <c r="H68" s="10"/>
      <c r="I68" s="6"/>
    </row>
    <row r="69" spans="1:9" x14ac:dyDescent="0.25">
      <c r="A69" s="35"/>
      <c r="B69" s="35"/>
      <c r="C69" s="35"/>
      <c r="D69" s="35"/>
      <c r="E69" s="7" t="s">
        <v>188</v>
      </c>
      <c r="F69" s="7"/>
      <c r="G69" s="6"/>
      <c r="H69" s="10"/>
      <c r="I69" s="6"/>
    </row>
    <row r="70" spans="1:9" x14ac:dyDescent="0.25">
      <c r="A70" s="35"/>
      <c r="B70" s="35"/>
      <c r="C70" s="35"/>
      <c r="D70" s="35"/>
      <c r="E70" s="7" t="s">
        <v>189</v>
      </c>
      <c r="F70" s="7"/>
      <c r="G70" s="6"/>
      <c r="H70" s="10"/>
      <c r="I70" s="6"/>
    </row>
    <row r="71" spans="1:9" x14ac:dyDescent="0.25">
      <c r="A71" s="35"/>
      <c r="B71" s="35"/>
      <c r="C71" s="35"/>
      <c r="D71" s="35"/>
      <c r="E71" s="7" t="s">
        <v>190</v>
      </c>
      <c r="F71" s="7"/>
      <c r="G71" s="6"/>
      <c r="H71" s="10"/>
      <c r="I71" s="6"/>
    </row>
    <row r="72" spans="1:9" x14ac:dyDescent="0.25">
      <c r="A72" s="35"/>
      <c r="B72" s="35"/>
      <c r="C72" s="35"/>
      <c r="D72" s="35"/>
      <c r="E72" s="7" t="s">
        <v>191</v>
      </c>
      <c r="F72" s="7"/>
      <c r="G72" s="6"/>
      <c r="H72" s="10"/>
      <c r="I72" s="6"/>
    </row>
    <row r="73" spans="1:9" x14ac:dyDescent="0.25">
      <c r="A73" s="35"/>
      <c r="B73" s="35"/>
      <c r="C73" s="35"/>
      <c r="D73" s="35"/>
      <c r="E73" s="7" t="s">
        <v>192</v>
      </c>
      <c r="F73" s="7"/>
      <c r="G73" s="6"/>
      <c r="H73" s="10"/>
      <c r="I73" s="6"/>
    </row>
    <row r="74" spans="1:9" ht="46.2" x14ac:dyDescent="0.25">
      <c r="A74" s="35" t="s">
        <v>23</v>
      </c>
      <c r="B74" s="35">
        <v>1</v>
      </c>
      <c r="C74" s="35" t="s">
        <v>155</v>
      </c>
      <c r="D74" s="35">
        <v>9</v>
      </c>
      <c r="E74" s="7" t="s">
        <v>193</v>
      </c>
      <c r="F74" s="7" t="s">
        <v>183</v>
      </c>
      <c r="G74" s="6" t="s">
        <v>445</v>
      </c>
      <c r="H74" s="10" t="s">
        <v>194</v>
      </c>
      <c r="I74" s="6" t="s">
        <v>167</v>
      </c>
    </row>
    <row r="75" spans="1:9" ht="46.2" x14ac:dyDescent="0.25">
      <c r="A75" s="35" t="s">
        <v>23</v>
      </c>
      <c r="B75" s="35">
        <v>1</v>
      </c>
      <c r="C75" s="35" t="s">
        <v>155</v>
      </c>
      <c r="D75" s="35">
        <v>10</v>
      </c>
      <c r="E75" s="7" t="s">
        <v>195</v>
      </c>
      <c r="F75" s="7" t="s">
        <v>183</v>
      </c>
      <c r="G75" s="6" t="s">
        <v>445</v>
      </c>
      <c r="H75" s="10" t="s">
        <v>196</v>
      </c>
      <c r="I75" s="6" t="s">
        <v>164</v>
      </c>
    </row>
    <row r="76" spans="1:9" ht="46.2" x14ac:dyDescent="0.25">
      <c r="A76" s="35" t="s">
        <v>23</v>
      </c>
      <c r="B76" s="35">
        <v>1</v>
      </c>
      <c r="C76" s="35" t="s">
        <v>155</v>
      </c>
      <c r="D76" s="35">
        <v>11</v>
      </c>
      <c r="E76" s="7" t="s">
        <v>197</v>
      </c>
      <c r="F76" s="7" t="s">
        <v>183</v>
      </c>
      <c r="G76" s="6" t="s">
        <v>445</v>
      </c>
      <c r="H76" s="10" t="s">
        <v>159</v>
      </c>
      <c r="I76" s="6" t="s">
        <v>164</v>
      </c>
    </row>
    <row r="77" spans="1:9" ht="46.2" x14ac:dyDescent="0.25">
      <c r="A77" s="35" t="s">
        <v>23</v>
      </c>
      <c r="B77" s="35">
        <v>1</v>
      </c>
      <c r="C77" s="35" t="s">
        <v>155</v>
      </c>
      <c r="D77" s="35">
        <v>12</v>
      </c>
      <c r="E77" s="7" t="s">
        <v>198</v>
      </c>
      <c r="F77" s="7" t="s">
        <v>183</v>
      </c>
      <c r="G77" s="6" t="s">
        <v>445</v>
      </c>
      <c r="H77" s="10" t="s">
        <v>194</v>
      </c>
      <c r="I77" s="6" t="s">
        <v>167</v>
      </c>
    </row>
    <row r="78" spans="1:9" ht="46.2" x14ac:dyDescent="0.25">
      <c r="A78" s="35" t="s">
        <v>23</v>
      </c>
      <c r="B78" s="35">
        <v>1</v>
      </c>
      <c r="C78" s="35" t="s">
        <v>155</v>
      </c>
      <c r="D78" s="35">
        <v>13</v>
      </c>
      <c r="E78" s="7" t="s">
        <v>199</v>
      </c>
      <c r="F78" s="7" t="s">
        <v>183</v>
      </c>
      <c r="G78" s="6" t="s">
        <v>445</v>
      </c>
      <c r="H78" s="10" t="s">
        <v>194</v>
      </c>
      <c r="I78" s="6" t="s">
        <v>200</v>
      </c>
    </row>
    <row r="79" spans="1:9" s="11" customFormat="1" ht="15.45" customHeight="1" x14ac:dyDescent="0.25">
      <c r="A79" s="208" t="s">
        <v>23</v>
      </c>
      <c r="B79" s="208" t="s">
        <v>52</v>
      </c>
      <c r="C79" s="208"/>
      <c r="D79" s="208"/>
      <c r="E79" s="277" t="s">
        <v>53</v>
      </c>
      <c r="F79" s="277"/>
      <c r="G79" s="277"/>
      <c r="H79" s="277"/>
      <c r="I79" s="209"/>
    </row>
    <row r="80" spans="1:9" s="11" customFormat="1" ht="72" customHeight="1" x14ac:dyDescent="0.25">
      <c r="A80" s="210">
        <v>6</v>
      </c>
      <c r="B80" s="210">
        <v>2</v>
      </c>
      <c r="C80" s="210">
        <v>1</v>
      </c>
      <c r="D80" s="210"/>
      <c r="E80" s="211" t="str">
        <f>[1]Прил.2!E11</f>
        <v>Привлечение представителей общественных, религиозных организаций к проведению мероприятий, акций по повышению уровня общественной нравственности, прежде всего в подростково-молодежной среде, среди лиц, осуждённых без изоляции от общества</v>
      </c>
      <c r="F80" s="212" t="s">
        <v>483</v>
      </c>
      <c r="G80" s="210" t="s">
        <v>445</v>
      </c>
      <c r="H80" s="210" t="s">
        <v>201</v>
      </c>
      <c r="I80" s="213" t="s">
        <v>202</v>
      </c>
    </row>
    <row r="81" spans="1:9" s="11" customFormat="1" ht="108" customHeight="1" x14ac:dyDescent="0.25">
      <c r="A81" s="210">
        <v>6</v>
      </c>
      <c r="B81" s="210">
        <v>2</v>
      </c>
      <c r="C81" s="210">
        <v>2</v>
      </c>
      <c r="D81" s="210"/>
      <c r="E81" s="211" t="str">
        <f>[1]Прил.2!E12</f>
        <v>Проведение профилактических акций по соблюдению правопорядка среди несовершеннолетних, осуждённых без изоляции от общества, рейдов по местам концентрации подростков (общежития, дискотеки, стадион и т.д.)</v>
      </c>
      <c r="F81" s="211" t="s">
        <v>487</v>
      </c>
      <c r="G81" s="210" t="s">
        <v>445</v>
      </c>
      <c r="H81" s="210" t="s">
        <v>203</v>
      </c>
      <c r="I81" s="213" t="s">
        <v>202</v>
      </c>
    </row>
    <row r="82" spans="1:9" s="11" customFormat="1" ht="46.2" x14ac:dyDescent="0.25">
      <c r="A82" s="210">
        <v>6</v>
      </c>
      <c r="B82" s="210">
        <v>2</v>
      </c>
      <c r="C82" s="210">
        <v>3</v>
      </c>
      <c r="D82" s="210"/>
      <c r="E82" s="211" t="str">
        <f>[1]Прил.2!E13</f>
        <v xml:space="preserve">Оказание своевременной помощи детям, ставшими жертвами неправомерных действий </v>
      </c>
      <c r="F82" s="211" t="s">
        <v>484</v>
      </c>
      <c r="G82" s="210" t="s">
        <v>445</v>
      </c>
      <c r="H82" s="211" t="s">
        <v>204</v>
      </c>
      <c r="I82" s="213" t="s">
        <v>471</v>
      </c>
    </row>
    <row r="83" spans="1:9" s="11" customFormat="1" ht="57.75" x14ac:dyDescent="0.25">
      <c r="A83" s="210">
        <v>6</v>
      </c>
      <c r="B83" s="210">
        <v>2</v>
      </c>
      <c r="C83" s="210">
        <v>4</v>
      </c>
      <c r="D83" s="210"/>
      <c r="E83" s="211" t="str">
        <f>[1]Прил.2!E14</f>
        <v>Организация внеучебного досуга несовершеннолетних: кружки, секции, клубы по интересам, трудоустройство подростков</v>
      </c>
      <c r="F83" s="211" t="s">
        <v>485</v>
      </c>
      <c r="G83" s="210" t="s">
        <v>445</v>
      </c>
      <c r="H83" s="212" t="s">
        <v>467</v>
      </c>
      <c r="I83" s="213" t="s">
        <v>202</v>
      </c>
    </row>
    <row r="84" spans="1:9" s="11" customFormat="1" ht="59.95" customHeight="1" x14ac:dyDescent="0.25">
      <c r="A84" s="210">
        <v>6</v>
      </c>
      <c r="B84" s="210">
        <v>2</v>
      </c>
      <c r="C84" s="210">
        <v>5</v>
      </c>
      <c r="D84" s="210"/>
      <c r="E84" s="214" t="s">
        <v>486</v>
      </c>
      <c r="F84" s="214" t="s">
        <v>488</v>
      </c>
      <c r="G84" s="215" t="s">
        <v>445</v>
      </c>
      <c r="H84" s="211" t="s">
        <v>206</v>
      </c>
      <c r="I84" s="213" t="s">
        <v>207</v>
      </c>
    </row>
    <row r="85" spans="1:9" s="11" customFormat="1" ht="26.5" customHeight="1" x14ac:dyDescent="0.25">
      <c r="A85" s="249">
        <v>6</v>
      </c>
      <c r="B85" s="249">
        <v>2</v>
      </c>
      <c r="C85" s="249">
        <v>6</v>
      </c>
      <c r="D85" s="249"/>
      <c r="E85" s="270" t="str">
        <f>[1]Прил.2!E17</f>
        <v>Организация занятости детей «группы риска» во внеурочное время и в каникулярный период</v>
      </c>
      <c r="F85" s="270" t="s">
        <v>489</v>
      </c>
      <c r="G85" s="249" t="s">
        <v>445</v>
      </c>
      <c r="H85" s="270" t="s">
        <v>209</v>
      </c>
      <c r="I85" s="274" t="s">
        <v>202</v>
      </c>
    </row>
    <row r="86" spans="1:9" s="11" customFormat="1" ht="48.75" customHeight="1" x14ac:dyDescent="0.25">
      <c r="A86" s="250"/>
      <c r="B86" s="250"/>
      <c r="C86" s="250"/>
      <c r="D86" s="250"/>
      <c r="E86" s="271"/>
      <c r="F86" s="271"/>
      <c r="G86" s="250"/>
      <c r="H86" s="271"/>
      <c r="I86" s="275"/>
    </row>
    <row r="87" spans="1:9" s="11" customFormat="1" ht="36" customHeight="1" x14ac:dyDescent="0.25">
      <c r="A87" s="262">
        <v>6</v>
      </c>
      <c r="B87" s="262">
        <v>2</v>
      </c>
      <c r="C87" s="262">
        <v>7</v>
      </c>
      <c r="D87" s="262"/>
      <c r="E87" s="211" t="str">
        <f>[1]Прил.2!E19</f>
        <v>Проведение  обучающих тематических семинаров по правовым вопросам  для различных групп  граждан, участвующих в воспитательной и профилактической работе.</v>
      </c>
      <c r="F87" s="270" t="s">
        <v>490</v>
      </c>
      <c r="G87" s="249" t="s">
        <v>445</v>
      </c>
      <c r="H87" s="272" t="s">
        <v>210</v>
      </c>
      <c r="I87" s="273" t="s">
        <v>207</v>
      </c>
    </row>
    <row r="88" spans="1:9" s="11" customFormat="1" ht="73.55" customHeight="1" x14ac:dyDescent="0.25">
      <c r="A88" s="262"/>
      <c r="B88" s="262"/>
      <c r="C88" s="262"/>
      <c r="D88" s="262"/>
      <c r="E88" s="211" t="str">
        <f>[1]Прил.2!E20</f>
        <v>Социально-профилактический десант в образовательные организации района с целью проведения профилактических бесед, лекций, игр, акций и  др.</v>
      </c>
      <c r="F88" s="271"/>
      <c r="G88" s="250"/>
      <c r="H88" s="272"/>
      <c r="I88" s="273"/>
    </row>
    <row r="89" spans="1:9" s="11" customFormat="1" ht="122.3" customHeight="1" x14ac:dyDescent="0.25">
      <c r="A89" s="210">
        <v>6</v>
      </c>
      <c r="B89" s="210">
        <v>2</v>
      </c>
      <c r="C89" s="210">
        <v>8</v>
      </c>
      <c r="D89" s="210"/>
      <c r="E89" s="211" t="s">
        <v>492</v>
      </c>
      <c r="F89" s="211" t="str">
        <f>[1]Прил.2!F21</f>
        <v>Управление образования, образовательные учреждения</v>
      </c>
      <c r="G89" s="210" t="s">
        <v>445</v>
      </c>
      <c r="H89" s="211" t="s">
        <v>211</v>
      </c>
      <c r="I89" s="213" t="s">
        <v>202</v>
      </c>
    </row>
    <row r="90" spans="1:9" s="11" customFormat="1" ht="96.8" customHeight="1" x14ac:dyDescent="0.25">
      <c r="A90" s="210">
        <v>6</v>
      </c>
      <c r="B90" s="210">
        <v>2</v>
      </c>
      <c r="C90" s="210">
        <v>9</v>
      </c>
      <c r="D90" s="210"/>
      <c r="E90" s="212" t="str">
        <f>[1]Прил.2!E22</f>
        <v>Осуществление мероприятий по выявлению родителей, опекунов, попечителей, не выполняющих обязанности по воспитанию детей, с принятием в отношении данных лиц мер, предусмотренных законодательством. Проведение мероприятий по выявлению фактов жестокого обраще</v>
      </c>
      <c r="F90" s="212" t="s">
        <v>491</v>
      </c>
      <c r="G90" s="210" t="s">
        <v>445</v>
      </c>
      <c r="H90" s="212" t="s">
        <v>212</v>
      </c>
      <c r="I90" s="213" t="s">
        <v>470</v>
      </c>
    </row>
    <row r="91" spans="1:9" s="11" customFormat="1" ht="69.3" x14ac:dyDescent="0.25">
      <c r="A91" s="210">
        <v>6</v>
      </c>
      <c r="B91" s="210">
        <v>2</v>
      </c>
      <c r="C91" s="210">
        <v>10</v>
      </c>
      <c r="D91" s="210"/>
      <c r="E91" s="212" t="str">
        <f>[1]Прил.2!E23</f>
        <v>Проведение комплекса мероприятий по выполнению Закона «Об образовании» в части получения общего образования и проведение мониторинга проведения всеобуча в образовательных учреждениях и индивидуальной профилактической работы с детьми «группы риска»</v>
      </c>
      <c r="F91" s="212" t="s">
        <v>493</v>
      </c>
      <c r="G91" s="210" t="s">
        <v>445</v>
      </c>
      <c r="H91" s="212" t="s">
        <v>213</v>
      </c>
      <c r="I91" s="213" t="s">
        <v>202</v>
      </c>
    </row>
    <row r="92" spans="1:9" s="11" customFormat="1" ht="15.45" customHeight="1" x14ac:dyDescent="0.25">
      <c r="A92" s="262">
        <v>6</v>
      </c>
      <c r="B92" s="262">
        <v>2</v>
      </c>
      <c r="C92" s="262">
        <v>11</v>
      </c>
      <c r="D92" s="262"/>
      <c r="E92" s="269" t="s">
        <v>494</v>
      </c>
      <c r="F92" s="269" t="s">
        <v>495</v>
      </c>
      <c r="G92" s="249" t="s">
        <v>445</v>
      </c>
      <c r="H92" s="269" t="s">
        <v>214</v>
      </c>
      <c r="I92" s="273" t="s">
        <v>472</v>
      </c>
    </row>
    <row r="93" spans="1:9" s="11" customFormat="1" ht="66.75" customHeight="1" x14ac:dyDescent="0.25">
      <c r="A93" s="262"/>
      <c r="B93" s="262"/>
      <c r="C93" s="262"/>
      <c r="D93" s="262"/>
      <c r="E93" s="269"/>
      <c r="F93" s="269"/>
      <c r="G93" s="250"/>
      <c r="H93" s="269"/>
      <c r="I93" s="273"/>
    </row>
    <row r="94" spans="1:9" s="11" customFormat="1" ht="67.75" customHeight="1" x14ac:dyDescent="0.25">
      <c r="A94" s="210">
        <v>6</v>
      </c>
      <c r="B94" s="210">
        <v>2</v>
      </c>
      <c r="C94" s="210">
        <v>12</v>
      </c>
      <c r="D94" s="210"/>
      <c r="E94" s="212" t="str">
        <f>[1]Прил.2!E26</f>
        <v>Обеспечение условий  лекторским группам из числа сотрудников правоохранительных органов для проведения лекций в образовательных учреждениях по вопросам профилактики правонарушений.</v>
      </c>
      <c r="F94" s="212" t="str">
        <f>[1]Прил.2!F26</f>
        <v>Образовательные учреждения района, Управление образования</v>
      </c>
      <c r="G94" s="210" t="s">
        <v>445</v>
      </c>
      <c r="H94" s="212" t="s">
        <v>215</v>
      </c>
      <c r="I94" s="213" t="s">
        <v>202</v>
      </c>
    </row>
    <row r="95" spans="1:9" s="11" customFormat="1" ht="34.65" x14ac:dyDescent="0.25">
      <c r="A95" s="210">
        <v>6</v>
      </c>
      <c r="B95" s="210">
        <v>2</v>
      </c>
      <c r="C95" s="210">
        <v>13</v>
      </c>
      <c r="D95" s="210"/>
      <c r="E95" s="212" t="str">
        <f>[1]Прил.2!E27</f>
        <v>Проведение ежегодных олимпиад, конкурсов по правовым вопросам, конкурсов видеороликов, плакатов, рисунков, направленных на профилактику правонарушений</v>
      </c>
      <c r="F95" s="212" t="str">
        <f>[1]Прил.2!F27</f>
        <v>Образовательные учреждения района, Управление образования</v>
      </c>
      <c r="G95" s="210" t="s">
        <v>445</v>
      </c>
      <c r="H95" s="212" t="s">
        <v>216</v>
      </c>
      <c r="I95" s="213" t="s">
        <v>217</v>
      </c>
    </row>
    <row r="96" spans="1:9" s="11" customFormat="1" ht="46.2" x14ac:dyDescent="0.25">
      <c r="A96" s="210">
        <v>6</v>
      </c>
      <c r="B96" s="210">
        <v>2</v>
      </c>
      <c r="C96" s="210">
        <v>14</v>
      </c>
      <c r="D96" s="210"/>
      <c r="E96" s="212" t="str">
        <f>[1]Прил.2!E28</f>
        <v>Мероприятия, направленные на    противодействие  идеологии терроризма и экстремизма в детской и молодежной среде</v>
      </c>
      <c r="F96" s="212" t="str">
        <f>[1]Прил.2!F28</f>
        <v>Образовательные учреждения района, Управление образования</v>
      </c>
      <c r="G96" s="210" t="s">
        <v>445</v>
      </c>
      <c r="H96" s="212" t="s">
        <v>218</v>
      </c>
      <c r="I96" s="213" t="s">
        <v>473</v>
      </c>
    </row>
    <row r="97" spans="1:9" s="11" customFormat="1" ht="57.75" x14ac:dyDescent="0.25">
      <c r="A97" s="210">
        <v>6</v>
      </c>
      <c r="B97" s="210">
        <v>2</v>
      </c>
      <c r="C97" s="210">
        <v>15</v>
      </c>
      <c r="D97" s="210"/>
      <c r="E97" s="212" t="s">
        <v>497</v>
      </c>
      <c r="F97" s="212" t="s">
        <v>496</v>
      </c>
      <c r="G97" s="210" t="s">
        <v>445</v>
      </c>
      <c r="H97" s="212" t="s">
        <v>498</v>
      </c>
      <c r="I97" s="213" t="s">
        <v>474</v>
      </c>
    </row>
    <row r="98" spans="1:9" s="11" customFormat="1" ht="34.65" x14ac:dyDescent="0.25">
      <c r="A98" s="210">
        <v>6</v>
      </c>
      <c r="B98" s="210">
        <v>2</v>
      </c>
      <c r="C98" s="210">
        <v>16</v>
      </c>
      <c r="D98" s="210"/>
      <c r="E98" s="212" t="str">
        <f>[1]Прил.2!E30</f>
        <v>Информирование несовершеннолетних и и родителей (законных представителей) о возможных ресурсах по оказанию психологической и правовой помощи</v>
      </c>
      <c r="F98" s="212" t="str">
        <f>[1]Прил.2!F30</f>
        <v>КПДН иЗП, Образовательные учреждения района, Управление образования</v>
      </c>
      <c r="G98" s="210" t="s">
        <v>445</v>
      </c>
      <c r="H98" s="212" t="s">
        <v>220</v>
      </c>
      <c r="I98" s="213" t="s">
        <v>475</v>
      </c>
    </row>
    <row r="99" spans="1:9" s="11" customFormat="1" ht="57.75" x14ac:dyDescent="0.25">
      <c r="A99" s="210">
        <v>6</v>
      </c>
      <c r="B99" s="210">
        <v>2</v>
      </c>
      <c r="C99" s="210">
        <v>17</v>
      </c>
      <c r="D99" s="210"/>
      <c r="E99" s="212" t="str">
        <f>[1]Прил.2!E31</f>
        <v>Проведение семинаров с работниками предприятий торговли, общественного питания, сферы услуг  о принятии мер по предупреждению правонарушений и защите  работников предприятий от преступных посягательств путем реализации дополнительных мер защиты (тревожные</v>
      </c>
      <c r="F99" s="212" t="s">
        <v>499</v>
      </c>
      <c r="G99" s="210" t="s">
        <v>445</v>
      </c>
      <c r="H99" s="212" t="s">
        <v>221</v>
      </c>
      <c r="I99" s="213" t="s">
        <v>202</v>
      </c>
    </row>
    <row r="100" spans="1:9" s="11" customFormat="1" ht="57.75" x14ac:dyDescent="0.25">
      <c r="A100" s="210">
        <v>6</v>
      </c>
      <c r="B100" s="210">
        <v>2</v>
      </c>
      <c r="C100" s="210">
        <v>18</v>
      </c>
      <c r="D100" s="210"/>
      <c r="E100" s="212" t="str">
        <f>[1]Прил.2!E32</f>
        <v>Проведение работы с работодателями  по легализации трудовых отношений , по исключению   укрытия размера выплаченной заработной платы работникам с целью ухода от налогообложения и перечисления страховых взносов в пенсионный фонд, выявления других фактов на</v>
      </c>
      <c r="F100" s="212" t="str">
        <f>[1]Прил.2!F32</f>
        <v>Экономический совет, Отдел потребительского рынка</v>
      </c>
      <c r="G100" s="210" t="s">
        <v>445</v>
      </c>
      <c r="H100" s="212" t="s">
        <v>222</v>
      </c>
      <c r="I100" s="213" t="s">
        <v>476</v>
      </c>
    </row>
    <row r="101" spans="1:9" s="11" customFormat="1" ht="57.75" x14ac:dyDescent="0.25">
      <c r="A101" s="215">
        <v>6</v>
      </c>
      <c r="B101" s="215">
        <v>2</v>
      </c>
      <c r="C101" s="215">
        <v>19</v>
      </c>
      <c r="D101" s="215"/>
      <c r="E101" s="214" t="s">
        <v>501</v>
      </c>
      <c r="F101" s="216" t="s">
        <v>500</v>
      </c>
      <c r="G101" s="210" t="s">
        <v>445</v>
      </c>
      <c r="H101" s="216" t="s">
        <v>223</v>
      </c>
      <c r="I101" s="217" t="s">
        <v>502</v>
      </c>
    </row>
    <row r="102" spans="1:9" s="11" customFormat="1" ht="34.65" x14ac:dyDescent="0.25">
      <c r="A102" s="210">
        <v>6</v>
      </c>
      <c r="B102" s="210">
        <v>2</v>
      </c>
      <c r="C102" s="210">
        <v>20</v>
      </c>
      <c r="D102" s="210"/>
      <c r="E102" s="212" t="str">
        <f>[1]Прил.2!E34</f>
        <v>Разработка рекомендаций по изменению режима работы предприятий торговли и общественного питания  во время проведения районных массовых мероприятий</v>
      </c>
      <c r="F102" s="212" t="str">
        <f>[1]Прил.2!F34</f>
        <v>Отдел потребительского рынка (Марсеева Е.Е.)</v>
      </c>
      <c r="G102" s="210" t="s">
        <v>445</v>
      </c>
      <c r="H102" s="212" t="s">
        <v>224</v>
      </c>
      <c r="I102" s="217" t="s">
        <v>502</v>
      </c>
    </row>
    <row r="103" spans="1:9" s="11" customFormat="1" ht="46.2" x14ac:dyDescent="0.25">
      <c r="A103" s="210">
        <v>6</v>
      </c>
      <c r="B103" s="210">
        <v>2</v>
      </c>
      <c r="C103" s="210">
        <v>21</v>
      </c>
      <c r="D103" s="210"/>
      <c r="E103" s="212" t="str">
        <f>[1]Прил.2!E35</f>
        <v>Организация деятельности Публичного центра правовой информации (ПЦПИ) на базе центральной районной библиотеки</v>
      </c>
      <c r="F103" s="212" t="str">
        <f>[1]Прил.2!F35</f>
        <v>Управление культуры (библиотека +)</v>
      </c>
      <c r="G103" s="210" t="s">
        <v>445</v>
      </c>
      <c r="H103" s="212" t="s">
        <v>226</v>
      </c>
      <c r="I103" s="210" t="s">
        <v>207</v>
      </c>
    </row>
    <row r="104" spans="1:9" s="11" customFormat="1" ht="23.1" x14ac:dyDescent="0.25">
      <c r="A104" s="210">
        <v>6</v>
      </c>
      <c r="B104" s="210">
        <v>2</v>
      </c>
      <c r="C104" s="210">
        <v>22</v>
      </c>
      <c r="D104" s="210"/>
      <c r="E104" s="212" t="s">
        <v>503</v>
      </c>
      <c r="F104" s="212" t="str">
        <f>[1]Прил.2!F36</f>
        <v>Администрация Увинского района, субъекты профилактики</v>
      </c>
      <c r="G104" s="210" t="s">
        <v>445</v>
      </c>
      <c r="H104" s="212" t="s">
        <v>227</v>
      </c>
      <c r="I104" s="210" t="s">
        <v>477</v>
      </c>
    </row>
    <row r="105" spans="1:9" s="11" customFormat="1" ht="34.65" x14ac:dyDescent="0.25">
      <c r="A105" s="210">
        <v>6</v>
      </c>
      <c r="B105" s="210">
        <v>2</v>
      </c>
      <c r="C105" s="210">
        <v>23</v>
      </c>
      <c r="D105" s="210"/>
      <c r="E105" s="211" t="str">
        <f>[1]Прил.2!E37</f>
        <v>Изучение  и  анализ состояния, уровня и тенденциий преступности.  Публикация информации  в средствах массовой информации и доведение её до населения на сходах и собраниях</v>
      </c>
      <c r="F105" s="212" t="s">
        <v>504</v>
      </c>
      <c r="G105" s="210" t="s">
        <v>445</v>
      </c>
      <c r="H105" s="212" t="s">
        <v>228</v>
      </c>
      <c r="I105" s="210" t="s">
        <v>207</v>
      </c>
    </row>
    <row r="106" spans="1:9" s="11" customFormat="1" ht="46.2" x14ac:dyDescent="0.25">
      <c r="A106" s="210">
        <v>6</v>
      </c>
      <c r="B106" s="210">
        <v>2</v>
      </c>
      <c r="C106" s="210">
        <v>24</v>
      </c>
      <c r="D106" s="210"/>
      <c r="E106" s="211" t="str">
        <f>[1]Прил.2!E38</f>
        <v>Лечение от алкогольной или наркотической зависимости родителей несовершеннолетних, находящихся в социально-опасном положении</v>
      </c>
      <c r="F106" s="210" t="s">
        <v>505</v>
      </c>
      <c r="G106" s="210" t="s">
        <v>445</v>
      </c>
      <c r="H106" s="211" t="s">
        <v>229</v>
      </c>
      <c r="I106" s="218">
        <v>39850</v>
      </c>
    </row>
    <row r="107" spans="1:9" s="11" customFormat="1" ht="34.65" x14ac:dyDescent="0.25">
      <c r="A107" s="210">
        <v>6</v>
      </c>
      <c r="B107" s="210">
        <v>2</v>
      </c>
      <c r="C107" s="210">
        <v>25</v>
      </c>
      <c r="D107" s="210"/>
      <c r="E107" s="212" t="str">
        <f>[1]Прил.2!E39</f>
        <v>Оказание материальной, социальной, юридической  помощи освободившимся из мест лишения свободы для восстановления документов</v>
      </c>
      <c r="F107" s="210" t="s">
        <v>506</v>
      </c>
      <c r="G107" s="210" t="s">
        <v>445</v>
      </c>
      <c r="H107" s="211" t="s">
        <v>230</v>
      </c>
      <c r="I107" s="210" t="s">
        <v>477</v>
      </c>
    </row>
    <row r="108" spans="1:9" s="11" customFormat="1" ht="34.65" x14ac:dyDescent="0.25">
      <c r="A108" s="210">
        <v>6</v>
      </c>
      <c r="B108" s="210">
        <v>2</v>
      </c>
      <c r="C108" s="210">
        <v>26</v>
      </c>
      <c r="D108" s="210"/>
      <c r="E108" s="212" t="str">
        <f>[1]Прил.2!E40</f>
        <v>Проведение мероприятий, направленных  по соблюдение правопорядка (создание условий  для деятельности субъектов профилактики)</v>
      </c>
      <c r="F108" s="210" t="s">
        <v>504</v>
      </c>
      <c r="G108" s="210" t="s">
        <v>445</v>
      </c>
      <c r="H108" s="211" t="s">
        <v>230</v>
      </c>
      <c r="I108" s="210" t="s">
        <v>207</v>
      </c>
    </row>
    <row r="109" spans="1:9" s="11" customFormat="1" ht="67.95" x14ac:dyDescent="0.25">
      <c r="A109" s="210">
        <v>6</v>
      </c>
      <c r="B109" s="210">
        <v>2</v>
      </c>
      <c r="C109" s="210">
        <v>27</v>
      </c>
      <c r="D109" s="210"/>
      <c r="E109" s="219" t="str">
        <f>[1]Прил.2!E41</f>
        <v>Организация системной деятельности добровольных народных дружин.</v>
      </c>
      <c r="F109" s="220" t="s">
        <v>507</v>
      </c>
      <c r="G109" s="210" t="s">
        <v>445</v>
      </c>
      <c r="H109" s="219" t="s">
        <v>232</v>
      </c>
      <c r="I109" s="219" t="s">
        <v>207</v>
      </c>
    </row>
    <row r="110" spans="1:9" s="11" customFormat="1" ht="29.25" customHeight="1" x14ac:dyDescent="0.25">
      <c r="A110" s="262">
        <v>6</v>
      </c>
      <c r="B110" s="262">
        <v>2</v>
      </c>
      <c r="C110" s="262">
        <v>28</v>
      </c>
      <c r="D110" s="262"/>
      <c r="E110" s="266" t="str">
        <f>[1]Прил.2!E42</f>
        <v>Организация межведомственных  рейдов в социально-неблагополучные семьи</v>
      </c>
      <c r="F110" s="221" t="s">
        <v>509</v>
      </c>
      <c r="G110" s="267" t="s">
        <v>445</v>
      </c>
      <c r="H110" s="261" t="s">
        <v>233</v>
      </c>
      <c r="I110" s="265">
        <v>39850</v>
      </c>
    </row>
    <row r="111" spans="1:9" s="11" customFormat="1" ht="32.299999999999997" customHeight="1" x14ac:dyDescent="0.25">
      <c r="A111" s="262"/>
      <c r="B111" s="262"/>
      <c r="C111" s="262"/>
      <c r="D111" s="262"/>
      <c r="E111" s="266"/>
      <c r="F111" s="222" t="s">
        <v>508</v>
      </c>
      <c r="G111" s="268"/>
      <c r="H111" s="261"/>
      <c r="I111" s="261"/>
    </row>
    <row r="112" spans="1:9" s="11" customFormat="1" ht="91.55" customHeight="1" x14ac:dyDescent="0.25">
      <c r="A112" s="210">
        <v>6</v>
      </c>
      <c r="B112" s="210">
        <v>2</v>
      </c>
      <c r="C112" s="210">
        <v>29</v>
      </c>
      <c r="D112" s="210"/>
      <c r="E112" s="223" t="s">
        <v>510</v>
      </c>
      <c r="F112" s="224" t="s">
        <v>511</v>
      </c>
      <c r="G112" s="215" t="s">
        <v>445</v>
      </c>
      <c r="H112" s="219" t="s">
        <v>234</v>
      </c>
      <c r="I112" s="225" t="s">
        <v>207</v>
      </c>
    </row>
    <row r="113" spans="1:9" s="11" customFormat="1" ht="15.45" customHeight="1" x14ac:dyDescent="0.25">
      <c r="A113" s="262">
        <v>6</v>
      </c>
      <c r="B113" s="262">
        <v>2</v>
      </c>
      <c r="C113" s="262">
        <v>30</v>
      </c>
      <c r="D113" s="262"/>
      <c r="E113" s="261" t="s">
        <v>512</v>
      </c>
      <c r="F113" s="261" t="s">
        <v>504</v>
      </c>
      <c r="G113" s="249" t="s">
        <v>445</v>
      </c>
      <c r="H113" s="261" t="s">
        <v>235</v>
      </c>
      <c r="I113" s="263" t="s">
        <v>478</v>
      </c>
    </row>
    <row r="114" spans="1:9" s="11" customFormat="1" ht="70.5" customHeight="1" x14ac:dyDescent="0.25">
      <c r="A114" s="262"/>
      <c r="B114" s="262"/>
      <c r="C114" s="262"/>
      <c r="D114" s="262"/>
      <c r="E114" s="261"/>
      <c r="F114" s="261"/>
      <c r="G114" s="250"/>
      <c r="H114" s="261"/>
      <c r="I114" s="263"/>
    </row>
    <row r="115" spans="1:9" s="11" customFormat="1" ht="15.45" customHeight="1" x14ac:dyDescent="0.25">
      <c r="A115" s="262">
        <v>6</v>
      </c>
      <c r="B115" s="262">
        <v>2</v>
      </c>
      <c r="C115" s="262">
        <v>31</v>
      </c>
      <c r="D115" s="262"/>
      <c r="E115" s="264" t="s">
        <v>513</v>
      </c>
      <c r="F115" s="261" t="s">
        <v>514</v>
      </c>
      <c r="G115" s="249" t="s">
        <v>445</v>
      </c>
      <c r="H115" s="261" t="s">
        <v>236</v>
      </c>
      <c r="I115" s="260" t="s">
        <v>217</v>
      </c>
    </row>
    <row r="116" spans="1:9" s="11" customFormat="1" ht="35.5" customHeight="1" x14ac:dyDescent="0.25">
      <c r="A116" s="262"/>
      <c r="B116" s="262"/>
      <c r="C116" s="262"/>
      <c r="D116" s="262"/>
      <c r="E116" s="264"/>
      <c r="F116" s="261"/>
      <c r="G116" s="250"/>
      <c r="H116" s="261"/>
      <c r="I116" s="260"/>
    </row>
    <row r="117" spans="1:9" s="11" customFormat="1" ht="54.35" x14ac:dyDescent="0.25">
      <c r="A117" s="210">
        <v>6</v>
      </c>
      <c r="B117" s="210">
        <v>2</v>
      </c>
      <c r="C117" s="210">
        <v>32</v>
      </c>
      <c r="D117" s="210"/>
      <c r="E117" s="219" t="str">
        <f>[1]Прил.2!E50</f>
        <v>Анализ состояния индивидуальной профилактической работы с несовершеннолетними, осужденными к мерам наказания, не связанным с лишением свободы, состоящими на профилактическом учёте в ОДН, на заседании КПДН</v>
      </c>
      <c r="F117" s="225" t="str">
        <f>[1]Прил.2!F50</f>
        <v>КПДН и ЗН</v>
      </c>
      <c r="G117" s="210" t="s">
        <v>445</v>
      </c>
      <c r="H117" s="219" t="s">
        <v>237</v>
      </c>
      <c r="I117" s="226" t="s">
        <v>202</v>
      </c>
    </row>
    <row r="118" spans="1:9" s="11" customFormat="1" ht="51.45" customHeight="1" x14ac:dyDescent="0.25">
      <c r="A118" s="262">
        <v>6</v>
      </c>
      <c r="B118" s="262">
        <v>2</v>
      </c>
      <c r="C118" s="262">
        <v>33</v>
      </c>
      <c r="D118" s="262"/>
      <c r="E118" s="261" t="str">
        <f>[1]Прил.2!E51</f>
        <v>Анализ межведомственного взаимодействия органов и учреждений системы
профилактики безнадзорности и правонарушений несовершеннолетних при
выявлении семей, находящихся в социально опасном положении, проведении
индивидуальной профилактической и социально-реа</v>
      </c>
      <c r="F118" s="251" t="s">
        <v>515</v>
      </c>
      <c r="G118" s="251" t="s">
        <v>445</v>
      </c>
      <c r="H118" s="219" t="s">
        <v>238</v>
      </c>
      <c r="I118" s="260" t="s">
        <v>470</v>
      </c>
    </row>
    <row r="119" spans="1:9" s="11" customFormat="1" ht="40.75" x14ac:dyDescent="0.25">
      <c r="A119" s="262"/>
      <c r="B119" s="262"/>
      <c r="C119" s="262"/>
      <c r="D119" s="262"/>
      <c r="E119" s="261"/>
      <c r="F119" s="252"/>
      <c r="G119" s="252"/>
      <c r="H119" s="219" t="s">
        <v>239</v>
      </c>
      <c r="I119" s="260"/>
    </row>
    <row r="120" spans="1:9" s="201" customFormat="1" ht="41.95" customHeight="1" x14ac:dyDescent="0.25">
      <c r="A120" s="249">
        <v>6</v>
      </c>
      <c r="B120" s="249">
        <v>2</v>
      </c>
      <c r="C120" s="249">
        <v>34</v>
      </c>
      <c r="D120" s="249"/>
      <c r="E120" s="255" t="s">
        <v>240</v>
      </c>
      <c r="F120" s="251" t="str">
        <f>[1]Прил.2!$F$53</f>
        <v>КПДН и ЗН, Комиссия по правопорядку</v>
      </c>
      <c r="G120" s="251" t="s">
        <v>445</v>
      </c>
      <c r="H120" s="255" t="s">
        <v>241</v>
      </c>
      <c r="I120" s="253" t="s">
        <v>202</v>
      </c>
    </row>
    <row r="121" spans="1:9" s="5" customFormat="1" ht="21.75" customHeight="1" x14ac:dyDescent="0.25">
      <c r="A121" s="250"/>
      <c r="B121" s="250"/>
      <c r="C121" s="250"/>
      <c r="D121" s="250"/>
      <c r="E121" s="256"/>
      <c r="F121" s="252"/>
      <c r="G121" s="252"/>
      <c r="H121" s="256"/>
      <c r="I121" s="254"/>
    </row>
    <row r="122" spans="1:9" s="5" customFormat="1" ht="33.799999999999997" customHeight="1" x14ac:dyDescent="0.25">
      <c r="A122" s="227">
        <v>6</v>
      </c>
      <c r="B122" s="227">
        <v>2</v>
      </c>
      <c r="C122" s="227">
        <v>35</v>
      </c>
      <c r="D122" s="227"/>
      <c r="E122" s="224" t="s">
        <v>463</v>
      </c>
      <c r="F122" s="224" t="s">
        <v>482</v>
      </c>
      <c r="G122" s="228" t="s">
        <v>465</v>
      </c>
      <c r="H122" s="224" t="s">
        <v>481</v>
      </c>
      <c r="I122" s="229" t="s">
        <v>480</v>
      </c>
    </row>
    <row r="123" spans="1:9" s="5" customFormat="1" ht="38.25" customHeight="1" x14ac:dyDescent="0.25">
      <c r="A123" s="227">
        <v>6</v>
      </c>
      <c r="B123" s="227">
        <v>2</v>
      </c>
      <c r="C123" s="227">
        <v>36</v>
      </c>
      <c r="D123" s="227"/>
      <c r="E123" s="224" t="s">
        <v>464</v>
      </c>
      <c r="F123" s="224" t="s">
        <v>516</v>
      </c>
      <c r="G123" s="228" t="s">
        <v>465</v>
      </c>
      <c r="H123" s="212" t="s">
        <v>406</v>
      </c>
      <c r="I123" s="229" t="s">
        <v>479</v>
      </c>
    </row>
    <row r="124" spans="1:9" s="40" customFormat="1" ht="13.1" customHeight="1" x14ac:dyDescent="0.2">
      <c r="A124" s="37" t="s">
        <v>23</v>
      </c>
      <c r="B124" s="37" t="s">
        <v>60</v>
      </c>
      <c r="C124" s="37"/>
      <c r="D124" s="38"/>
      <c r="E124" s="257" t="s">
        <v>61</v>
      </c>
      <c r="F124" s="258"/>
      <c r="G124" s="258"/>
      <c r="H124" s="259"/>
      <c r="I124" s="39"/>
    </row>
    <row r="125" spans="1:9" s="13" customFormat="1" ht="13.75" customHeight="1" x14ac:dyDescent="0.2">
      <c r="A125" s="41" t="s">
        <v>23</v>
      </c>
      <c r="B125" s="41" t="s">
        <v>60</v>
      </c>
      <c r="C125" s="41" t="s">
        <v>81</v>
      </c>
      <c r="D125" s="42"/>
      <c r="E125" s="257" t="s">
        <v>242</v>
      </c>
      <c r="F125" s="258"/>
      <c r="G125" s="258"/>
      <c r="H125" s="259"/>
      <c r="I125" s="43"/>
    </row>
    <row r="126" spans="1:9" s="13" customFormat="1" ht="79.5" customHeight="1" x14ac:dyDescent="0.2">
      <c r="A126" s="19" t="s">
        <v>23</v>
      </c>
      <c r="B126" s="19" t="s">
        <v>60</v>
      </c>
      <c r="C126" s="19" t="s">
        <v>81</v>
      </c>
      <c r="D126" s="19" t="s">
        <v>25</v>
      </c>
      <c r="E126" s="22" t="s">
        <v>243</v>
      </c>
      <c r="F126" s="6" t="s">
        <v>244</v>
      </c>
      <c r="G126" s="6" t="s">
        <v>445</v>
      </c>
      <c r="H126" s="6" t="s">
        <v>245</v>
      </c>
      <c r="I126" s="19" t="s">
        <v>246</v>
      </c>
    </row>
    <row r="127" spans="1:9" s="13" customFormat="1" ht="80.5" customHeight="1" x14ac:dyDescent="0.2">
      <c r="A127" s="19" t="s">
        <v>23</v>
      </c>
      <c r="B127" s="19" t="s">
        <v>60</v>
      </c>
      <c r="C127" s="19" t="s">
        <v>81</v>
      </c>
      <c r="D127" s="19" t="s">
        <v>52</v>
      </c>
      <c r="E127" s="22" t="s">
        <v>247</v>
      </c>
      <c r="F127" s="6" t="s">
        <v>244</v>
      </c>
      <c r="G127" s="6" t="s">
        <v>445</v>
      </c>
      <c r="H127" s="6" t="s">
        <v>245</v>
      </c>
      <c r="I127" s="19" t="s">
        <v>246</v>
      </c>
    </row>
    <row r="128" spans="1:9" s="13" customFormat="1" ht="77.45" customHeight="1" x14ac:dyDescent="0.2">
      <c r="A128" s="19" t="s">
        <v>23</v>
      </c>
      <c r="B128" s="19" t="s">
        <v>60</v>
      </c>
      <c r="C128" s="19" t="s">
        <v>81</v>
      </c>
      <c r="D128" s="19" t="s">
        <v>60</v>
      </c>
      <c r="E128" s="22" t="s">
        <v>248</v>
      </c>
      <c r="F128" s="6" t="s">
        <v>244</v>
      </c>
      <c r="G128" s="6" t="s">
        <v>445</v>
      </c>
      <c r="H128" s="6" t="s">
        <v>245</v>
      </c>
      <c r="I128" s="19" t="s">
        <v>246</v>
      </c>
    </row>
    <row r="129" spans="1:9" s="13" customFormat="1" ht="69.3" x14ac:dyDescent="0.2">
      <c r="A129" s="19" t="s">
        <v>23</v>
      </c>
      <c r="B129" s="19" t="s">
        <v>60</v>
      </c>
      <c r="C129" s="19" t="s">
        <v>81</v>
      </c>
      <c r="D129" s="19" t="s">
        <v>249</v>
      </c>
      <c r="E129" s="22" t="s">
        <v>250</v>
      </c>
      <c r="F129" s="6" t="s">
        <v>244</v>
      </c>
      <c r="G129" s="6" t="s">
        <v>445</v>
      </c>
      <c r="H129" s="6" t="s">
        <v>245</v>
      </c>
      <c r="I129" s="19" t="s">
        <v>246</v>
      </c>
    </row>
    <row r="130" spans="1:9" s="13" customFormat="1" ht="74.25" customHeight="1" x14ac:dyDescent="0.2">
      <c r="A130" s="19" t="s">
        <v>23</v>
      </c>
      <c r="B130" s="19" t="s">
        <v>60</v>
      </c>
      <c r="C130" s="19" t="s">
        <v>81</v>
      </c>
      <c r="D130" s="19" t="s">
        <v>251</v>
      </c>
      <c r="E130" s="22" t="s">
        <v>420</v>
      </c>
      <c r="F130" s="6" t="s">
        <v>244</v>
      </c>
      <c r="G130" s="6" t="s">
        <v>445</v>
      </c>
      <c r="H130" s="6" t="s">
        <v>245</v>
      </c>
      <c r="I130" s="35" t="s">
        <v>422</v>
      </c>
    </row>
    <row r="131" spans="1:9" s="13" customFormat="1" ht="78.8" customHeight="1" x14ac:dyDescent="0.2">
      <c r="A131" s="19" t="s">
        <v>23</v>
      </c>
      <c r="B131" s="19" t="s">
        <v>60</v>
      </c>
      <c r="C131" s="19" t="s">
        <v>81</v>
      </c>
      <c r="D131" s="19" t="s">
        <v>252</v>
      </c>
      <c r="E131" s="22" t="s">
        <v>253</v>
      </c>
      <c r="F131" s="6" t="s">
        <v>244</v>
      </c>
      <c r="G131" s="6" t="s">
        <v>445</v>
      </c>
      <c r="H131" s="6" t="s">
        <v>245</v>
      </c>
      <c r="I131" s="19" t="s">
        <v>246</v>
      </c>
    </row>
    <row r="132" spans="1:9" s="13" customFormat="1" ht="69.3" x14ac:dyDescent="0.2">
      <c r="A132" s="23" t="s">
        <v>23</v>
      </c>
      <c r="B132" s="23" t="s">
        <v>60</v>
      </c>
      <c r="C132" s="23" t="s">
        <v>81</v>
      </c>
      <c r="D132" s="23" t="s">
        <v>254</v>
      </c>
      <c r="E132" s="141" t="s">
        <v>255</v>
      </c>
      <c r="F132" s="8" t="s">
        <v>244</v>
      </c>
      <c r="G132" s="6" t="s">
        <v>445</v>
      </c>
      <c r="H132" s="8" t="s">
        <v>245</v>
      </c>
      <c r="I132" s="23" t="s">
        <v>246</v>
      </c>
    </row>
    <row r="133" spans="1:9" s="13" customFormat="1" ht="34.65" x14ac:dyDescent="0.2">
      <c r="A133" s="144" t="s">
        <v>23</v>
      </c>
      <c r="B133" s="144" t="s">
        <v>60</v>
      </c>
      <c r="C133" s="144" t="s">
        <v>81</v>
      </c>
      <c r="D133" s="144" t="s">
        <v>413</v>
      </c>
      <c r="E133" s="145" t="s">
        <v>414</v>
      </c>
      <c r="F133" s="143" t="s">
        <v>415</v>
      </c>
      <c r="G133" s="6" t="s">
        <v>445</v>
      </c>
      <c r="H133" s="143" t="s">
        <v>416</v>
      </c>
      <c r="I133" s="144" t="s">
        <v>422</v>
      </c>
    </row>
    <row r="134" spans="1:9" s="13" customFormat="1" ht="34.65" x14ac:dyDescent="0.2">
      <c r="A134" s="144" t="s">
        <v>23</v>
      </c>
      <c r="B134" s="144" t="s">
        <v>60</v>
      </c>
      <c r="C134" s="144" t="s">
        <v>81</v>
      </c>
      <c r="D134" s="144" t="s">
        <v>417</v>
      </c>
      <c r="E134" s="145" t="s">
        <v>418</v>
      </c>
      <c r="F134" s="143" t="s">
        <v>415</v>
      </c>
      <c r="G134" s="6" t="s">
        <v>445</v>
      </c>
      <c r="H134" s="143" t="s">
        <v>416</v>
      </c>
      <c r="I134" s="144" t="s">
        <v>422</v>
      </c>
    </row>
    <row r="135" spans="1:9" s="13" customFormat="1" ht="69.3" x14ac:dyDescent="0.2">
      <c r="A135" s="144" t="s">
        <v>23</v>
      </c>
      <c r="B135" s="144" t="s">
        <v>60</v>
      </c>
      <c r="C135" s="144" t="s">
        <v>81</v>
      </c>
      <c r="D135" s="144" t="s">
        <v>305</v>
      </c>
      <c r="E135" s="146" t="s">
        <v>419</v>
      </c>
      <c r="F135" s="143" t="s">
        <v>244</v>
      </c>
      <c r="G135" s="6" t="s">
        <v>445</v>
      </c>
      <c r="H135" s="142" t="s">
        <v>421</v>
      </c>
      <c r="I135" s="144" t="s">
        <v>422</v>
      </c>
    </row>
    <row r="136" spans="1:9" s="13" customFormat="1" ht="11.55" x14ac:dyDescent="0.2">
      <c r="A136" s="147"/>
      <c r="B136" s="147"/>
      <c r="C136" s="147"/>
      <c r="D136" s="147"/>
      <c r="E136" s="148"/>
      <c r="F136" s="148"/>
      <c r="G136" s="148"/>
      <c r="H136" s="148"/>
      <c r="I136" s="147"/>
    </row>
    <row r="137" spans="1:9" s="13" customFormat="1" ht="11.55" x14ac:dyDescent="0.2"/>
    <row r="138" spans="1:9" s="13" customFormat="1" ht="11.55" x14ac:dyDescent="0.2"/>
    <row r="139" spans="1:9" s="13" customFormat="1" ht="11.4" customHeight="1" x14ac:dyDescent="0.2"/>
    <row r="140" spans="1:9" s="13" customFormat="1" ht="12.25" customHeight="1" x14ac:dyDescent="0.2"/>
    <row r="141" spans="1:9" s="13" customFormat="1" ht="11.55" x14ac:dyDescent="0.2"/>
  </sheetData>
  <sheetProtection selectLockedCells="1" selectUnlockedCells="1"/>
  <mergeCells count="113">
    <mergeCell ref="A11:I11"/>
    <mergeCell ref="A12:D12"/>
    <mergeCell ref="E12:E13"/>
    <mergeCell ref="F12:F13"/>
    <mergeCell ref="G12:G13"/>
    <mergeCell ref="H12:H13"/>
    <mergeCell ref="I12:I13"/>
    <mergeCell ref="E14:H14"/>
    <mergeCell ref="E15:H15"/>
    <mergeCell ref="G18:G19"/>
    <mergeCell ref="H18:H19"/>
    <mergeCell ref="G25:G26"/>
    <mergeCell ref="A18:A19"/>
    <mergeCell ref="B18:B19"/>
    <mergeCell ref="C18:C19"/>
    <mergeCell ref="D18:D19"/>
    <mergeCell ref="E18:E19"/>
    <mergeCell ref="F18:F19"/>
    <mergeCell ref="I49:I50"/>
    <mergeCell ref="E79:H79"/>
    <mergeCell ref="G28:G29"/>
    <mergeCell ref="A25:A26"/>
    <mergeCell ref="B25:B26"/>
    <mergeCell ref="H28:H29"/>
    <mergeCell ref="A49:A50"/>
    <mergeCell ref="B49:B50"/>
    <mergeCell ref="C49:C50"/>
    <mergeCell ref="D49:D50"/>
    <mergeCell ref="E49:E50"/>
    <mergeCell ref="F49:F50"/>
    <mergeCell ref="A28:A29"/>
    <mergeCell ref="B28:B29"/>
    <mergeCell ref="C28:C29"/>
    <mergeCell ref="D28:D29"/>
    <mergeCell ref="E28:E29"/>
    <mergeCell ref="F28:F29"/>
    <mergeCell ref="C25:C26"/>
    <mergeCell ref="D25:D26"/>
    <mergeCell ref="E25:E26"/>
    <mergeCell ref="F25:F26"/>
    <mergeCell ref="G49:G50"/>
    <mergeCell ref="H49:H50"/>
    <mergeCell ref="A85:A86"/>
    <mergeCell ref="B85:B86"/>
    <mergeCell ref="C85:C86"/>
    <mergeCell ref="D85:D86"/>
    <mergeCell ref="E85:E86"/>
    <mergeCell ref="F85:F86"/>
    <mergeCell ref="G85:G86"/>
    <mergeCell ref="H85:H86"/>
    <mergeCell ref="I85:I86"/>
    <mergeCell ref="A87:A88"/>
    <mergeCell ref="B87:B88"/>
    <mergeCell ref="C87:C88"/>
    <mergeCell ref="D87:D88"/>
    <mergeCell ref="F87:F88"/>
    <mergeCell ref="G87:G88"/>
    <mergeCell ref="H87:H88"/>
    <mergeCell ref="I87:I88"/>
    <mergeCell ref="G92:G93"/>
    <mergeCell ref="H92:H93"/>
    <mergeCell ref="I92:I93"/>
    <mergeCell ref="I110:I111"/>
    <mergeCell ref="A110:A111"/>
    <mergeCell ref="B110:B111"/>
    <mergeCell ref="C110:C111"/>
    <mergeCell ref="D110:D111"/>
    <mergeCell ref="E110:E111"/>
    <mergeCell ref="G110:G111"/>
    <mergeCell ref="H110:H111"/>
    <mergeCell ref="A92:A93"/>
    <mergeCell ref="B92:B93"/>
    <mergeCell ref="C92:C93"/>
    <mergeCell ref="D92:D93"/>
    <mergeCell ref="E92:E93"/>
    <mergeCell ref="F92:F93"/>
    <mergeCell ref="H115:H116"/>
    <mergeCell ref="I115:I116"/>
    <mergeCell ref="A118:A119"/>
    <mergeCell ref="B118:B119"/>
    <mergeCell ref="C118:C119"/>
    <mergeCell ref="D118:D119"/>
    <mergeCell ref="E118:E119"/>
    <mergeCell ref="G118:G119"/>
    <mergeCell ref="G113:G114"/>
    <mergeCell ref="H113:H114"/>
    <mergeCell ref="I113:I114"/>
    <mergeCell ref="A115:A116"/>
    <mergeCell ref="B115:B116"/>
    <mergeCell ref="C115:C116"/>
    <mergeCell ref="D115:D116"/>
    <mergeCell ref="E115:E116"/>
    <mergeCell ref="F115:F116"/>
    <mergeCell ref="G115:G116"/>
    <mergeCell ref="A113:A114"/>
    <mergeCell ref="B113:B114"/>
    <mergeCell ref="C113:C114"/>
    <mergeCell ref="D113:D114"/>
    <mergeCell ref="E113:E114"/>
    <mergeCell ref="F113:F114"/>
    <mergeCell ref="A120:A121"/>
    <mergeCell ref="F118:F119"/>
    <mergeCell ref="I120:I121"/>
    <mergeCell ref="H120:H121"/>
    <mergeCell ref="D120:D121"/>
    <mergeCell ref="C120:C121"/>
    <mergeCell ref="B120:B121"/>
    <mergeCell ref="E124:H124"/>
    <mergeCell ref="E125:H125"/>
    <mergeCell ref="I118:I119"/>
    <mergeCell ref="E120:E121"/>
    <mergeCell ref="F120:F121"/>
    <mergeCell ref="G120:G121"/>
  </mergeCells>
  <pageMargins left="0.19685039370078741" right="0.19685039370078741" top="0.78740157480314965" bottom="0.39370078740157483" header="0.51181102362204722" footer="0.51181102362204722"/>
  <pageSetup paperSize="9" firstPageNumber="0" fitToHeight="0" orientation="landscape" r:id="rId1"/>
  <headerFooter alignWithMargins="0"/>
  <rowBreaks count="12" manualBreakCount="12">
    <brk id="20" max="8" man="1"/>
    <brk id="31" max="16383" man="1"/>
    <brk id="41" max="16383" man="1"/>
    <brk id="48" max="16383" man="1"/>
    <brk id="57" max="8" man="1"/>
    <brk id="65" max="8" man="1"/>
    <brk id="78" max="16383" man="1"/>
    <brk id="87" max="8" man="1"/>
    <brk id="95" max="8" man="1"/>
    <brk id="103" max="16383" man="1"/>
    <brk id="123" max="16383" man="1"/>
    <brk id="131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R20"/>
  <sheetViews>
    <sheetView zoomScaleNormal="100" zoomScaleSheetLayoutView="100" workbookViewId="0">
      <selection activeCell="C56" sqref="C56"/>
    </sheetView>
  </sheetViews>
  <sheetFormatPr defaultRowHeight="14.3" x14ac:dyDescent="0.25"/>
  <cols>
    <col min="1" max="2" width="4.75" customWidth="1"/>
    <col min="3" max="3" width="42.375" customWidth="1"/>
    <col min="4" max="4" width="15.875" customWidth="1"/>
    <col min="5" max="17" width="8.25" customWidth="1"/>
    <col min="18" max="18" width="15.875" customWidth="1"/>
  </cols>
  <sheetData>
    <row r="1" spans="1:18" x14ac:dyDescent="0.25">
      <c r="K1" s="1" t="s">
        <v>256</v>
      </c>
      <c r="L1" s="1"/>
    </row>
    <row r="2" spans="1:18" x14ac:dyDescent="0.25">
      <c r="K2" s="1" t="s">
        <v>0</v>
      </c>
      <c r="L2" s="1"/>
    </row>
    <row r="3" spans="1:18" x14ac:dyDescent="0.25">
      <c r="K3" s="1" t="s">
        <v>402</v>
      </c>
      <c r="L3" s="1"/>
    </row>
    <row r="4" spans="1:18" x14ac:dyDescent="0.25">
      <c r="K4" s="1" t="s">
        <v>404</v>
      </c>
      <c r="L4" s="1"/>
    </row>
    <row r="5" spans="1:18" x14ac:dyDescent="0.25">
      <c r="K5" s="1" t="s">
        <v>441</v>
      </c>
      <c r="L5" s="1"/>
    </row>
    <row r="6" spans="1:18" x14ac:dyDescent="0.25">
      <c r="K6" s="1"/>
      <c r="L6" s="1"/>
    </row>
    <row r="7" spans="1:18" x14ac:dyDescent="0.25">
      <c r="K7" s="2" t="s">
        <v>257</v>
      </c>
      <c r="L7" s="2"/>
    </row>
    <row r="8" spans="1:18" x14ac:dyDescent="0.25">
      <c r="K8" s="2" t="s">
        <v>2</v>
      </c>
      <c r="L8" s="2"/>
    </row>
    <row r="9" spans="1:18" x14ac:dyDescent="0.25">
      <c r="K9" s="2" t="s">
        <v>3</v>
      </c>
      <c r="L9" s="2"/>
    </row>
    <row r="10" spans="1:18" ht="19.55" customHeight="1" x14ac:dyDescent="0.25">
      <c r="K10" s="2" t="s">
        <v>4</v>
      </c>
      <c r="L10" s="2"/>
    </row>
    <row r="12" spans="1:18" s="45" customFormat="1" ht="14.1" customHeight="1" x14ac:dyDescent="0.25">
      <c r="A12" s="14"/>
      <c r="B12" s="14"/>
      <c r="C12" s="14"/>
      <c r="D12" s="14"/>
      <c r="E12" s="14"/>
      <c r="F12" s="14"/>
      <c r="G12" s="14"/>
      <c r="H12" s="44"/>
    </row>
    <row r="13" spans="1:18" s="45" customFormat="1" ht="14.1" customHeight="1" x14ac:dyDescent="0.25">
      <c r="A13" s="288" t="s">
        <v>258</v>
      </c>
      <c r="B13" s="288"/>
      <c r="C13" s="288"/>
      <c r="D13" s="288"/>
      <c r="E13" s="288"/>
      <c r="F13" s="288"/>
      <c r="G13" s="288"/>
      <c r="H13" s="288"/>
      <c r="I13" s="288"/>
      <c r="J13" s="46"/>
      <c r="K13" s="46"/>
      <c r="L13" s="46"/>
      <c r="M13" s="46"/>
      <c r="N13" s="46"/>
      <c r="O13" s="46"/>
      <c r="P13" s="46"/>
      <c r="Q13" s="46"/>
    </row>
    <row r="14" spans="1:18" s="45" customFormat="1" ht="14.1" customHeight="1" x14ac:dyDescent="0.25">
      <c r="A14" s="14"/>
      <c r="B14" s="14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</row>
    <row r="15" spans="1:18" ht="18" customHeight="1" x14ac:dyDescent="0.25">
      <c r="A15" s="244" t="s">
        <v>6</v>
      </c>
      <c r="B15" s="244"/>
      <c r="C15" s="245" t="s">
        <v>259</v>
      </c>
      <c r="D15" s="245" t="s">
        <v>260</v>
      </c>
      <c r="E15" s="247" t="s">
        <v>446</v>
      </c>
      <c r="F15" s="290"/>
      <c r="G15" s="290"/>
      <c r="H15" s="290"/>
      <c r="I15" s="290"/>
      <c r="J15" s="290"/>
      <c r="K15" s="290"/>
      <c r="L15" s="290"/>
      <c r="M15" s="290"/>
      <c r="N15" s="290"/>
      <c r="O15" s="290"/>
      <c r="P15" s="290"/>
      <c r="Q15" s="291"/>
      <c r="R15" s="245" t="s">
        <v>261</v>
      </c>
    </row>
    <row r="16" spans="1:18" ht="29.05" customHeight="1" x14ac:dyDescent="0.25">
      <c r="A16" s="244"/>
      <c r="B16" s="244"/>
      <c r="C16" s="245" t="s">
        <v>262</v>
      </c>
      <c r="D16" s="245" t="s">
        <v>263</v>
      </c>
      <c r="E16" s="245" t="s">
        <v>10</v>
      </c>
      <c r="F16" s="245" t="s">
        <v>11</v>
      </c>
      <c r="G16" s="245" t="s">
        <v>12</v>
      </c>
      <c r="H16" s="245" t="s">
        <v>13</v>
      </c>
      <c r="I16" s="289" t="s">
        <v>14</v>
      </c>
      <c r="J16" s="289" t="s">
        <v>15</v>
      </c>
      <c r="K16" s="289" t="s">
        <v>16</v>
      </c>
      <c r="L16" s="289" t="s">
        <v>17</v>
      </c>
      <c r="M16" s="289" t="s">
        <v>18</v>
      </c>
      <c r="N16" s="289" t="s">
        <v>410</v>
      </c>
      <c r="O16" s="289" t="s">
        <v>411</v>
      </c>
      <c r="P16" s="289" t="s">
        <v>436</v>
      </c>
      <c r="Q16" s="289" t="s">
        <v>437</v>
      </c>
      <c r="R16" s="245" t="s">
        <v>75</v>
      </c>
    </row>
    <row r="17" spans="1:18" ht="18" customHeight="1" x14ac:dyDescent="0.25">
      <c r="A17" s="4" t="s">
        <v>19</v>
      </c>
      <c r="B17" s="4" t="s">
        <v>20</v>
      </c>
      <c r="C17" s="245"/>
      <c r="D17" s="245"/>
      <c r="E17" s="245"/>
      <c r="F17" s="245"/>
      <c r="G17" s="245"/>
      <c r="H17" s="245"/>
      <c r="I17" s="289"/>
      <c r="J17" s="289"/>
      <c r="K17" s="289"/>
      <c r="L17" s="289"/>
      <c r="M17" s="289"/>
      <c r="N17" s="289"/>
      <c r="O17" s="289"/>
      <c r="P17" s="289"/>
      <c r="Q17" s="289"/>
      <c r="R17" s="245"/>
    </row>
    <row r="18" spans="1:18" s="11" customFormat="1" ht="14.1" customHeight="1" x14ac:dyDescent="0.25">
      <c r="A18" s="48" t="s">
        <v>23</v>
      </c>
      <c r="B18" s="48" t="s">
        <v>60</v>
      </c>
      <c r="C18" s="293" t="s">
        <v>264</v>
      </c>
      <c r="D18" s="293"/>
      <c r="E18" s="293"/>
      <c r="F18" s="293"/>
      <c r="G18" s="293"/>
      <c r="H18" s="293"/>
      <c r="I18" s="293"/>
      <c r="J18" s="49"/>
      <c r="K18" s="49"/>
      <c r="L18" s="49"/>
      <c r="M18" s="49"/>
      <c r="N18" s="49"/>
      <c r="O18" s="49"/>
      <c r="P18" s="49"/>
      <c r="Q18" s="49"/>
      <c r="R18" s="12"/>
    </row>
    <row r="19" spans="1:18" ht="17.149999999999999" customHeight="1" x14ac:dyDescent="0.25">
      <c r="A19" s="292" t="s">
        <v>265</v>
      </c>
      <c r="B19" s="292"/>
      <c r="C19" s="292"/>
      <c r="D19" s="292"/>
      <c r="E19" s="292"/>
      <c r="F19" s="292"/>
      <c r="G19" s="292"/>
      <c r="H19" s="292"/>
      <c r="I19" s="292"/>
      <c r="J19" s="292"/>
      <c r="K19" s="292"/>
      <c r="L19" s="292"/>
      <c r="M19" s="292"/>
      <c r="N19" s="292"/>
      <c r="O19" s="292"/>
      <c r="P19" s="292"/>
      <c r="Q19" s="292"/>
      <c r="R19" s="292"/>
    </row>
    <row r="20" spans="1:18" s="50" customFormat="1" ht="15.45" customHeight="1" x14ac:dyDescent="0.2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</row>
  </sheetData>
  <sheetProtection selectLockedCells="1" selectUnlockedCells="1"/>
  <mergeCells count="21">
    <mergeCell ref="A19:R19"/>
    <mergeCell ref="I16:I17"/>
    <mergeCell ref="J16:J17"/>
    <mergeCell ref="K16:K17"/>
    <mergeCell ref="L16:L17"/>
    <mergeCell ref="E16:E17"/>
    <mergeCell ref="N16:N17"/>
    <mergeCell ref="C18:I18"/>
    <mergeCell ref="Q16:Q17"/>
    <mergeCell ref="R15:R17"/>
    <mergeCell ref="H16:H17"/>
    <mergeCell ref="F16:F17"/>
    <mergeCell ref="G16:G17"/>
    <mergeCell ref="P16:P17"/>
    <mergeCell ref="O16:O17"/>
    <mergeCell ref="A13:I13"/>
    <mergeCell ref="A15:B16"/>
    <mergeCell ref="C15:C17"/>
    <mergeCell ref="D15:D17"/>
    <mergeCell ref="M16:M17"/>
    <mergeCell ref="E15:Q15"/>
  </mergeCells>
  <pageMargins left="0.39374999999999999" right="0.39374999999999999" top="0.98402777777777772" bottom="0.39374999999999999" header="0.51180555555555551" footer="0.51180555555555551"/>
  <pageSetup paperSize="9" scale="72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1"/>
  <sheetViews>
    <sheetView view="pageBreakPreview" zoomScaleSheetLayoutView="100" workbookViewId="0">
      <selection activeCell="M25" sqref="M25"/>
    </sheetView>
  </sheetViews>
  <sheetFormatPr defaultRowHeight="14.3" x14ac:dyDescent="0.25"/>
  <cols>
    <col min="1" max="4" width="4.25" customWidth="1"/>
    <col min="5" max="5" width="16" customWidth="1"/>
    <col min="6" max="6" width="41" customWidth="1"/>
    <col min="7" max="7" width="9.25" customWidth="1"/>
    <col min="8" max="11" width="10.75" customWidth="1"/>
    <col min="12" max="12" width="9" customWidth="1"/>
    <col min="13" max="13" width="12.25" customWidth="1"/>
  </cols>
  <sheetData>
    <row r="1" spans="1:12" x14ac:dyDescent="0.25">
      <c r="J1" s="1" t="s">
        <v>266</v>
      </c>
      <c r="K1" s="1"/>
    </row>
    <row r="2" spans="1:12" x14ac:dyDescent="0.25">
      <c r="J2" s="1" t="s">
        <v>0</v>
      </c>
      <c r="K2" s="1"/>
    </row>
    <row r="3" spans="1:12" x14ac:dyDescent="0.25">
      <c r="J3" s="1" t="s">
        <v>402</v>
      </c>
      <c r="K3" s="1"/>
    </row>
    <row r="4" spans="1:12" x14ac:dyDescent="0.25">
      <c r="J4" s="1" t="s">
        <v>404</v>
      </c>
      <c r="K4" s="1"/>
    </row>
    <row r="5" spans="1:12" x14ac:dyDescent="0.25">
      <c r="J5" s="1" t="s">
        <v>440</v>
      </c>
      <c r="K5" s="1"/>
    </row>
    <row r="6" spans="1:12" x14ac:dyDescent="0.25">
      <c r="J6" s="1"/>
      <c r="K6" s="1"/>
    </row>
    <row r="7" spans="1:12" x14ac:dyDescent="0.25">
      <c r="J7" s="2" t="s">
        <v>267</v>
      </c>
      <c r="K7" s="2"/>
    </row>
    <row r="8" spans="1:12" x14ac:dyDescent="0.25">
      <c r="J8" s="2" t="s">
        <v>2</v>
      </c>
      <c r="K8" s="2"/>
    </row>
    <row r="9" spans="1:12" x14ac:dyDescent="0.25">
      <c r="J9" s="2" t="s">
        <v>3</v>
      </c>
      <c r="K9" s="2"/>
    </row>
    <row r="10" spans="1:12" x14ac:dyDescent="0.25">
      <c r="J10" s="2" t="s">
        <v>4</v>
      </c>
      <c r="K10" s="2"/>
    </row>
    <row r="13" spans="1:12" s="45" customFormat="1" ht="14.1" customHeight="1" x14ac:dyDescent="0.25">
      <c r="A13" s="14"/>
      <c r="B13" s="14"/>
      <c r="C13" s="14"/>
      <c r="D13" s="14"/>
      <c r="E13" s="14"/>
      <c r="F13" s="14"/>
      <c r="G13" s="14"/>
      <c r="H13" s="14"/>
      <c r="I13" s="44"/>
      <c r="K13" s="14"/>
    </row>
    <row r="14" spans="1:12" s="45" customFormat="1" ht="14.1" customHeight="1" x14ac:dyDescent="0.25">
      <c r="A14" s="294" t="s">
        <v>268</v>
      </c>
      <c r="B14" s="294"/>
      <c r="C14" s="294"/>
      <c r="D14" s="294"/>
      <c r="E14" s="294"/>
      <c r="F14" s="294"/>
      <c r="G14" s="294"/>
      <c r="H14" s="294"/>
      <c r="I14" s="294"/>
      <c r="J14" s="294"/>
      <c r="K14" s="294"/>
      <c r="L14" s="294"/>
    </row>
    <row r="15" spans="1:12" s="45" customFormat="1" ht="14.1" customHeight="1" x14ac:dyDescent="0.25">
      <c r="A15" s="14"/>
      <c r="B15" s="14"/>
      <c r="C15" s="14"/>
      <c r="D15" s="14"/>
      <c r="E15" s="47"/>
      <c r="F15" s="47"/>
      <c r="G15" s="47"/>
      <c r="H15" s="47"/>
      <c r="I15" s="47"/>
      <c r="J15" s="47"/>
      <c r="K15" s="47"/>
    </row>
    <row r="16" spans="1:12" x14ac:dyDescent="0.25">
      <c r="A16" s="295" t="s">
        <v>269</v>
      </c>
      <c r="B16" s="295"/>
      <c r="C16" s="295"/>
      <c r="D16" s="295"/>
      <c r="E16" s="295"/>
      <c r="F16" s="295"/>
      <c r="G16" s="295"/>
      <c r="H16" s="295"/>
      <c r="I16" s="295"/>
      <c r="J16" s="295"/>
      <c r="K16" s="295"/>
      <c r="L16" s="295"/>
    </row>
    <row r="17" ht="15.45" customHeight="1" x14ac:dyDescent="0.25"/>
    <row r="18" ht="15.45" customHeight="1" x14ac:dyDescent="0.25"/>
    <row r="19" ht="15.45" customHeight="1" x14ac:dyDescent="0.25"/>
    <row r="20" ht="15.45" customHeight="1" x14ac:dyDescent="0.25"/>
    <row r="21" ht="15.45" customHeight="1" x14ac:dyDescent="0.25"/>
  </sheetData>
  <sheetProtection selectLockedCells="1" selectUnlockedCells="1"/>
  <mergeCells count="2">
    <mergeCell ref="A14:L14"/>
    <mergeCell ref="A16:L16"/>
  </mergeCells>
  <pageMargins left="0.39374999999999999" right="0.39374999999999999" top="0.98402777777777772" bottom="0.39374999999999999" header="0.51180555555555551" footer="0.51180555555555551"/>
  <pageSetup paperSize="9" scale="94" firstPageNumber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A112"/>
  <sheetViews>
    <sheetView zoomScale="90" zoomScaleNormal="90" zoomScaleSheetLayoutView="86" workbookViewId="0">
      <pane xSplit="11" ySplit="14" topLeftCell="L15" activePane="bottomRight" state="frozenSplit"/>
      <selection pane="topRight" activeCell="K1" sqref="K1"/>
      <selection pane="bottomLeft" activeCell="A15" sqref="A15"/>
      <selection pane="bottomRight" activeCell="O84" sqref="O84"/>
    </sheetView>
  </sheetViews>
  <sheetFormatPr defaultColWidth="9" defaultRowHeight="14.3" x14ac:dyDescent="0.25"/>
  <cols>
    <col min="1" max="1" width="6.375" style="58" customWidth="1"/>
    <col min="2" max="2" width="4.375" style="58" customWidth="1"/>
    <col min="3" max="3" width="5.875" style="58" customWidth="1"/>
    <col min="4" max="4" width="4.75" style="58" customWidth="1"/>
    <col min="5" max="5" width="30.375" style="58" customWidth="1"/>
    <col min="6" max="6" width="17.375" style="58" customWidth="1"/>
    <col min="7" max="8" width="6.875" style="58" customWidth="1"/>
    <col min="9" max="9" width="6" style="58" customWidth="1"/>
    <col min="10" max="10" width="11.75" style="58" customWidth="1"/>
    <col min="11" max="17" width="9" style="58"/>
    <col min="18" max="20" width="9" style="151"/>
    <col min="21" max="16384" width="9" style="58"/>
  </cols>
  <sheetData>
    <row r="1" spans="1:27" x14ac:dyDescent="0.25">
      <c r="A1" s="55"/>
      <c r="B1" s="55"/>
      <c r="C1" s="55"/>
      <c r="D1" s="56"/>
      <c r="E1" s="57"/>
      <c r="G1" s="59"/>
      <c r="H1" s="59"/>
      <c r="I1" s="59"/>
      <c r="J1" s="59"/>
      <c r="K1" s="59"/>
      <c r="L1" s="60"/>
      <c r="M1" s="60"/>
      <c r="N1" s="60"/>
      <c r="O1" s="60"/>
      <c r="P1" s="61" t="s">
        <v>426</v>
      </c>
      <c r="Q1" s="61"/>
      <c r="R1" s="150"/>
      <c r="S1" s="150"/>
      <c r="T1" s="150"/>
    </row>
    <row r="2" spans="1:27" x14ac:dyDescent="0.25">
      <c r="A2" s="55"/>
      <c r="B2" s="55"/>
      <c r="C2" s="55"/>
      <c r="D2" s="56"/>
      <c r="E2" s="57"/>
      <c r="G2" s="59"/>
      <c r="H2" s="59"/>
      <c r="I2" s="59"/>
      <c r="J2" s="59"/>
      <c r="K2" s="59"/>
      <c r="L2" s="61"/>
      <c r="M2" s="61"/>
      <c r="N2" s="61"/>
      <c r="O2" s="61"/>
      <c r="P2" s="61" t="s">
        <v>0</v>
      </c>
      <c r="Q2" s="61"/>
      <c r="R2" s="150"/>
      <c r="S2" s="150"/>
      <c r="T2" s="150"/>
    </row>
    <row r="3" spans="1:27" x14ac:dyDescent="0.25">
      <c r="A3" s="55"/>
      <c r="B3" s="55"/>
      <c r="C3" s="55"/>
      <c r="D3" s="56"/>
      <c r="E3" s="57"/>
      <c r="G3" s="59"/>
      <c r="H3" s="59"/>
      <c r="I3" s="59"/>
      <c r="J3" s="59"/>
      <c r="K3" s="59"/>
      <c r="L3" s="61"/>
      <c r="M3" s="61"/>
      <c r="N3" s="61"/>
      <c r="O3" s="61"/>
      <c r="P3" s="61" t="s">
        <v>402</v>
      </c>
      <c r="Q3" s="61"/>
      <c r="R3" s="150"/>
      <c r="S3" s="150"/>
      <c r="T3" s="150"/>
    </row>
    <row r="4" spans="1:27" x14ac:dyDescent="0.25">
      <c r="A4" s="55"/>
      <c r="B4" s="55"/>
      <c r="C4" s="55"/>
      <c r="D4" s="56"/>
      <c r="E4" s="57"/>
      <c r="G4" s="59"/>
      <c r="H4" s="59"/>
      <c r="I4" s="59"/>
      <c r="J4" s="59"/>
      <c r="K4" s="59"/>
      <c r="L4" s="61"/>
      <c r="M4" s="61"/>
      <c r="N4" s="61"/>
      <c r="O4" s="61"/>
      <c r="P4" s="61" t="s">
        <v>404</v>
      </c>
      <c r="Q4" s="61"/>
      <c r="R4" s="150"/>
      <c r="S4" s="150"/>
      <c r="T4" s="150"/>
    </row>
    <row r="5" spans="1:27" x14ac:dyDescent="0.25">
      <c r="A5" s="55"/>
      <c r="B5" s="55"/>
      <c r="C5" s="55"/>
      <c r="D5" s="56"/>
      <c r="E5" s="57"/>
      <c r="F5" s="63"/>
      <c r="G5" s="59"/>
      <c r="H5" s="59"/>
      <c r="I5" s="59"/>
      <c r="J5" s="59"/>
      <c r="K5" s="59"/>
      <c r="L5" s="61"/>
      <c r="M5" s="61"/>
      <c r="N5" s="61"/>
      <c r="O5" s="61"/>
      <c r="P5" s="61" t="s">
        <v>441</v>
      </c>
      <c r="Q5" s="61"/>
      <c r="R5" s="150"/>
      <c r="S5" s="150"/>
      <c r="T5" s="150"/>
    </row>
    <row r="6" spans="1:27" x14ac:dyDescent="0.25">
      <c r="A6" s="55"/>
      <c r="B6" s="55"/>
      <c r="C6" s="55"/>
      <c r="D6" s="56"/>
      <c r="E6" s="57"/>
      <c r="F6" s="63"/>
      <c r="G6" s="59"/>
      <c r="H6" s="59"/>
      <c r="I6" s="59"/>
      <c r="J6" s="59"/>
      <c r="K6" s="59"/>
      <c r="L6" s="61"/>
      <c r="M6" s="61"/>
      <c r="N6" s="61"/>
      <c r="O6" s="61"/>
      <c r="P6" s="61"/>
      <c r="Q6" s="61"/>
      <c r="R6" s="150"/>
      <c r="S6" s="150"/>
      <c r="T6" s="150"/>
    </row>
    <row r="7" spans="1:27" x14ac:dyDescent="0.25">
      <c r="A7" s="55"/>
      <c r="B7" s="55"/>
      <c r="C7" s="55"/>
      <c r="D7" s="56"/>
      <c r="E7" s="57"/>
      <c r="F7" s="63"/>
      <c r="G7" s="59"/>
      <c r="H7" s="59"/>
      <c r="I7" s="59"/>
      <c r="J7" s="59"/>
      <c r="K7" s="59"/>
      <c r="L7" s="57"/>
      <c r="M7" s="57"/>
      <c r="N7" s="64"/>
      <c r="O7" s="64"/>
      <c r="P7" s="64" t="s">
        <v>270</v>
      </c>
      <c r="Q7" s="64"/>
      <c r="R7" s="150"/>
      <c r="S7" s="150"/>
      <c r="T7" s="150"/>
    </row>
    <row r="8" spans="1:27" x14ac:dyDescent="0.25">
      <c r="A8" s="55"/>
      <c r="B8" s="55"/>
      <c r="C8" s="55"/>
      <c r="D8" s="56"/>
      <c r="E8" s="57"/>
      <c r="G8" s="59"/>
      <c r="H8" s="59"/>
      <c r="I8" s="59"/>
      <c r="J8" s="59"/>
      <c r="K8" s="59"/>
      <c r="L8" s="64"/>
      <c r="M8" s="64"/>
      <c r="N8" s="64"/>
      <c r="O8" s="64"/>
      <c r="P8" s="64" t="s">
        <v>2</v>
      </c>
      <c r="Q8" s="64"/>
      <c r="R8" s="150"/>
      <c r="S8" s="150"/>
      <c r="T8" s="150"/>
    </row>
    <row r="9" spans="1:27" x14ac:dyDescent="0.25">
      <c r="A9" s="55"/>
      <c r="B9" s="55"/>
      <c r="C9" s="55"/>
      <c r="D9" s="56"/>
      <c r="E9" s="57"/>
      <c r="G9" s="59"/>
      <c r="H9" s="59"/>
      <c r="I9" s="59"/>
      <c r="J9" s="59"/>
      <c r="K9" s="59"/>
      <c r="L9" s="64"/>
      <c r="M9" s="64"/>
      <c r="N9" s="64"/>
      <c r="O9" s="64"/>
      <c r="P9" s="64" t="s">
        <v>3</v>
      </c>
      <c r="Q9" s="64"/>
      <c r="R9" s="150"/>
      <c r="S9" s="150"/>
      <c r="T9" s="150"/>
    </row>
    <row r="10" spans="1:27" x14ac:dyDescent="0.25">
      <c r="A10" s="55"/>
      <c r="B10" s="55"/>
      <c r="C10" s="55"/>
      <c r="D10" s="56"/>
      <c r="E10" s="57"/>
      <c r="G10" s="59"/>
      <c r="H10" s="59"/>
      <c r="I10" s="59"/>
      <c r="J10" s="59"/>
      <c r="K10" s="59"/>
      <c r="L10" s="64"/>
      <c r="M10" s="64"/>
      <c r="N10" s="64"/>
      <c r="O10" s="64"/>
      <c r="P10" s="64" t="s">
        <v>4</v>
      </c>
      <c r="Q10" s="64"/>
      <c r="R10" s="150"/>
      <c r="S10" s="150"/>
      <c r="T10" s="150"/>
    </row>
    <row r="11" spans="1:27" x14ac:dyDescent="0.25">
      <c r="A11" s="65"/>
      <c r="B11" s="55"/>
      <c r="C11" s="55"/>
      <c r="D11" s="56"/>
      <c r="E11" s="57"/>
      <c r="G11" s="59"/>
      <c r="H11" s="59"/>
      <c r="I11" s="59"/>
      <c r="J11" s="59"/>
      <c r="K11" s="59"/>
    </row>
    <row r="12" spans="1:27" ht="15.45" customHeight="1" x14ac:dyDescent="0.25">
      <c r="A12" s="330" t="s">
        <v>271</v>
      </c>
      <c r="B12" s="330"/>
      <c r="C12" s="330"/>
      <c r="D12" s="330"/>
      <c r="E12" s="330"/>
      <c r="F12" s="330"/>
      <c r="G12" s="330"/>
      <c r="H12" s="330"/>
      <c r="I12" s="330"/>
      <c r="J12" s="330"/>
      <c r="K12" s="330"/>
      <c r="L12" s="330"/>
      <c r="M12" s="330"/>
      <c r="N12" s="330"/>
      <c r="O12" s="330"/>
      <c r="P12" s="330"/>
      <c r="Q12" s="330"/>
    </row>
    <row r="13" spans="1:27" ht="41.95" customHeight="1" x14ac:dyDescent="0.25">
      <c r="A13" s="331" t="s">
        <v>6</v>
      </c>
      <c r="B13" s="331"/>
      <c r="C13" s="331"/>
      <c r="D13" s="331"/>
      <c r="E13" s="332" t="s">
        <v>272</v>
      </c>
      <c r="F13" s="331" t="s">
        <v>273</v>
      </c>
      <c r="G13" s="331" t="s">
        <v>274</v>
      </c>
      <c r="H13" s="331"/>
      <c r="I13" s="331"/>
      <c r="J13" s="331"/>
      <c r="K13" s="334"/>
      <c r="L13" s="338" t="s">
        <v>275</v>
      </c>
      <c r="M13" s="338"/>
      <c r="N13" s="338"/>
      <c r="O13" s="338"/>
      <c r="P13" s="338"/>
      <c r="Q13" s="338"/>
      <c r="R13" s="338"/>
      <c r="S13" s="338"/>
      <c r="T13" s="338"/>
      <c r="U13" s="338"/>
      <c r="V13" s="338"/>
      <c r="W13" s="338"/>
      <c r="X13" s="338"/>
      <c r="Y13" s="338"/>
    </row>
    <row r="14" spans="1:27" x14ac:dyDescent="0.25">
      <c r="A14" s="67" t="s">
        <v>19</v>
      </c>
      <c r="B14" s="67" t="s">
        <v>20</v>
      </c>
      <c r="C14" s="67" t="s">
        <v>77</v>
      </c>
      <c r="D14" s="67" t="s">
        <v>78</v>
      </c>
      <c r="E14" s="333"/>
      <c r="F14" s="331"/>
      <c r="G14" s="66" t="s">
        <v>276</v>
      </c>
      <c r="H14" s="66" t="s">
        <v>277</v>
      </c>
      <c r="I14" s="66" t="s">
        <v>278</v>
      </c>
      <c r="J14" s="66" t="s">
        <v>279</v>
      </c>
      <c r="K14" s="66" t="s">
        <v>280</v>
      </c>
      <c r="L14" s="125">
        <v>2015</v>
      </c>
      <c r="M14" s="125">
        <v>2016</v>
      </c>
      <c r="N14" s="125">
        <v>2017</v>
      </c>
      <c r="O14" s="125">
        <v>2018</v>
      </c>
      <c r="P14" s="125">
        <v>2019</v>
      </c>
      <c r="Q14" s="125">
        <v>2020</v>
      </c>
      <c r="R14" s="152">
        <v>2021</v>
      </c>
      <c r="S14" s="152">
        <v>2022</v>
      </c>
      <c r="T14" s="152">
        <v>2023</v>
      </c>
      <c r="U14" s="125">
        <v>2024</v>
      </c>
      <c r="V14" s="125">
        <v>2025</v>
      </c>
      <c r="W14" s="125">
        <v>2026</v>
      </c>
      <c r="X14" s="125">
        <v>2027</v>
      </c>
      <c r="Y14" s="125">
        <v>2028</v>
      </c>
    </row>
    <row r="15" spans="1:27" ht="15.45" customHeight="1" x14ac:dyDescent="0.25">
      <c r="A15" s="339" t="s">
        <v>23</v>
      </c>
      <c r="B15" s="308"/>
      <c r="C15" s="308"/>
      <c r="D15" s="308"/>
      <c r="E15" s="310" t="s">
        <v>281</v>
      </c>
      <c r="F15" s="69" t="s">
        <v>282</v>
      </c>
      <c r="G15" s="54"/>
      <c r="H15" s="54"/>
      <c r="I15" s="54"/>
      <c r="J15" s="68" t="s">
        <v>283</v>
      </c>
      <c r="K15" s="54"/>
      <c r="L15" s="53">
        <f t="shared" ref="L15:Y15" si="0">L21+L69+L102</f>
        <v>2319.5</v>
      </c>
      <c r="M15" s="53">
        <f t="shared" si="0"/>
        <v>2184.8000000000002</v>
      </c>
      <c r="N15" s="53">
        <f t="shared" si="0"/>
        <v>3318.6000000000004</v>
      </c>
      <c r="O15" s="53">
        <f t="shared" si="0"/>
        <v>5368.0999999999995</v>
      </c>
      <c r="P15" s="53">
        <f t="shared" si="0"/>
        <v>3420.6000000000004</v>
      </c>
      <c r="Q15" s="53">
        <f t="shared" si="0"/>
        <v>7848.1170000000011</v>
      </c>
      <c r="R15" s="153">
        <f t="shared" si="0"/>
        <v>3209.6</v>
      </c>
      <c r="S15" s="153">
        <f t="shared" si="0"/>
        <v>7885.9</v>
      </c>
      <c r="T15" s="153">
        <f t="shared" si="0"/>
        <v>7529.4770100000005</v>
      </c>
      <c r="U15" s="53">
        <f t="shared" si="0"/>
        <v>17206.80989</v>
      </c>
      <c r="V15" s="53">
        <f t="shared" si="0"/>
        <v>11122</v>
      </c>
      <c r="W15" s="53">
        <f t="shared" si="0"/>
        <v>11318</v>
      </c>
      <c r="X15" s="53">
        <f t="shared" si="0"/>
        <v>11522</v>
      </c>
      <c r="Y15" s="53">
        <f t="shared" si="0"/>
        <v>11982.88</v>
      </c>
      <c r="Z15" s="171">
        <f>SUM(L15:Y15)</f>
        <v>106236.3839</v>
      </c>
      <c r="AA15" s="170" t="s">
        <v>435</v>
      </c>
    </row>
    <row r="16" spans="1:27" ht="49.75" customHeight="1" x14ac:dyDescent="0.25">
      <c r="A16" s="339"/>
      <c r="B16" s="308"/>
      <c r="C16" s="308"/>
      <c r="D16" s="308"/>
      <c r="E16" s="310"/>
      <c r="F16" s="70" t="s">
        <v>284</v>
      </c>
      <c r="G16" s="54" t="s">
        <v>425</v>
      </c>
      <c r="H16" s="54"/>
      <c r="I16" s="54"/>
      <c r="J16" s="54" t="s">
        <v>283</v>
      </c>
      <c r="K16" s="54"/>
      <c r="L16" s="51">
        <f t="shared" ref="L16:R16" si="1">L22+L70+L103</f>
        <v>1219.5000000000002</v>
      </c>
      <c r="M16" s="51">
        <f t="shared" si="1"/>
        <v>1043.7</v>
      </c>
      <c r="N16" s="51">
        <f t="shared" si="1"/>
        <v>2002.7999999999997</v>
      </c>
      <c r="O16" s="51">
        <f t="shared" si="1"/>
        <v>4558.2999999999993</v>
      </c>
      <c r="P16" s="51">
        <f t="shared" si="1"/>
        <v>2348.9000000000005</v>
      </c>
      <c r="Q16" s="51">
        <f t="shared" si="1"/>
        <v>6719.03</v>
      </c>
      <c r="R16" s="51">
        <f t="shared" si="1"/>
        <v>2653.0000000000005</v>
      </c>
      <c r="S16" s="51">
        <f t="shared" ref="S16:Y16" si="2">S22+S70+S103</f>
        <v>7516.2</v>
      </c>
      <c r="T16" s="51">
        <f t="shared" si="2"/>
        <v>7474.8191099999995</v>
      </c>
      <c r="U16" s="51">
        <f t="shared" si="2"/>
        <v>14306.5196</v>
      </c>
      <c r="V16" s="51">
        <f t="shared" si="2"/>
        <v>7297</v>
      </c>
      <c r="W16" s="51">
        <f t="shared" si="2"/>
        <v>7493</v>
      </c>
      <c r="X16" s="51">
        <f t="shared" si="2"/>
        <v>7697</v>
      </c>
      <c r="Y16" s="51">
        <f t="shared" si="2"/>
        <v>8004.88</v>
      </c>
      <c r="Z16" s="171">
        <f>SUM(L16:Y20)</f>
        <v>106236.38390000002</v>
      </c>
    </row>
    <row r="17" spans="1:26" ht="49.75" customHeight="1" x14ac:dyDescent="0.25">
      <c r="A17" s="339"/>
      <c r="B17" s="308"/>
      <c r="C17" s="308"/>
      <c r="D17" s="308"/>
      <c r="E17" s="310"/>
      <c r="F17" s="160" t="s">
        <v>424</v>
      </c>
      <c r="G17" s="54" t="s">
        <v>352</v>
      </c>
      <c r="H17" s="54"/>
      <c r="I17" s="54"/>
      <c r="J17" s="54" t="s">
        <v>283</v>
      </c>
      <c r="K17" s="54"/>
      <c r="L17" s="51">
        <f t="shared" ref="L17:R17" si="3">L24</f>
        <v>0</v>
      </c>
      <c r="M17" s="51">
        <f t="shared" si="3"/>
        <v>0</v>
      </c>
      <c r="N17" s="51">
        <f t="shared" si="3"/>
        <v>0</v>
      </c>
      <c r="O17" s="51">
        <f t="shared" si="3"/>
        <v>0</v>
      </c>
      <c r="P17" s="51">
        <f t="shared" si="3"/>
        <v>0</v>
      </c>
      <c r="Q17" s="51">
        <f t="shared" si="3"/>
        <v>0</v>
      </c>
      <c r="R17" s="51">
        <f t="shared" si="3"/>
        <v>0</v>
      </c>
      <c r="S17" s="51">
        <f t="shared" ref="S17:Y17" si="4">S24</f>
        <v>242.2</v>
      </c>
      <c r="T17" s="51">
        <f t="shared" si="4"/>
        <v>10.060700000000001</v>
      </c>
      <c r="U17" s="51">
        <f t="shared" si="4"/>
        <v>2317.45109</v>
      </c>
      <c r="V17" s="51">
        <f t="shared" si="4"/>
        <v>1700</v>
      </c>
      <c r="W17" s="51">
        <f t="shared" si="4"/>
        <v>1700</v>
      </c>
      <c r="X17" s="51">
        <f t="shared" si="4"/>
        <v>1700</v>
      </c>
      <c r="Y17" s="51">
        <f t="shared" si="4"/>
        <v>1768</v>
      </c>
      <c r="Z17" s="188">
        <f>Z15-Z16</f>
        <v>0</v>
      </c>
    </row>
    <row r="18" spans="1:26" ht="84.75" customHeight="1" x14ac:dyDescent="0.25">
      <c r="A18" s="339"/>
      <c r="B18" s="308"/>
      <c r="C18" s="308"/>
      <c r="D18" s="308"/>
      <c r="E18" s="310"/>
      <c r="F18" s="70" t="s">
        <v>285</v>
      </c>
      <c r="G18" s="54" t="s">
        <v>286</v>
      </c>
      <c r="H18" s="54"/>
      <c r="I18" s="54"/>
      <c r="J18" s="54" t="s">
        <v>283</v>
      </c>
      <c r="K18" s="54"/>
      <c r="L18" s="51">
        <f t="shared" ref="L18:R18" si="5">L26</f>
        <v>1100</v>
      </c>
      <c r="M18" s="51">
        <f t="shared" si="5"/>
        <v>1130.5</v>
      </c>
      <c r="N18" s="51">
        <f t="shared" si="5"/>
        <v>1146.0999999999999</v>
      </c>
      <c r="O18" s="51">
        <f t="shared" si="5"/>
        <v>70.5</v>
      </c>
      <c r="P18" s="51">
        <f t="shared" si="5"/>
        <v>263.39999999999998</v>
      </c>
      <c r="Q18" s="51">
        <f t="shared" si="5"/>
        <v>118.422</v>
      </c>
      <c r="R18" s="51">
        <f t="shared" si="5"/>
        <v>200</v>
      </c>
      <c r="S18" s="51">
        <f t="shared" ref="S18:Y18" si="6">S26</f>
        <v>0</v>
      </c>
      <c r="T18" s="51">
        <f t="shared" si="6"/>
        <v>0</v>
      </c>
      <c r="U18" s="51">
        <f t="shared" si="6"/>
        <v>0</v>
      </c>
      <c r="V18" s="51">
        <f t="shared" si="6"/>
        <v>1605</v>
      </c>
      <c r="W18" s="51">
        <f t="shared" si="6"/>
        <v>1605</v>
      </c>
      <c r="X18" s="51">
        <f t="shared" si="6"/>
        <v>1605</v>
      </c>
      <c r="Y18" s="51">
        <f t="shared" si="6"/>
        <v>1669.2</v>
      </c>
    </row>
    <row r="19" spans="1:26" ht="37.549999999999997" customHeight="1" x14ac:dyDescent="0.25">
      <c r="A19" s="339"/>
      <c r="B19" s="308"/>
      <c r="C19" s="308"/>
      <c r="D19" s="308"/>
      <c r="E19" s="310"/>
      <c r="F19" s="71" t="s">
        <v>287</v>
      </c>
      <c r="G19" s="54" t="s">
        <v>461</v>
      </c>
      <c r="H19" s="54"/>
      <c r="I19" s="54"/>
      <c r="J19" s="54" t="s">
        <v>283</v>
      </c>
      <c r="K19" s="54"/>
      <c r="L19" s="51">
        <f>L71+L25</f>
        <v>0</v>
      </c>
      <c r="M19" s="51">
        <f>M71+M25</f>
        <v>0</v>
      </c>
      <c r="N19" s="51">
        <f>N71+N25</f>
        <v>154.69999999999999</v>
      </c>
      <c r="O19" s="51">
        <f>O71+O25</f>
        <v>141.19999999999999</v>
      </c>
      <c r="P19" s="51">
        <f t="shared" ref="P19:Y19" si="7">P71+P25</f>
        <v>318.90000000000003</v>
      </c>
      <c r="Q19" s="51">
        <f t="shared" si="7"/>
        <v>562.01</v>
      </c>
      <c r="R19" s="51">
        <f t="shared" si="7"/>
        <v>0</v>
      </c>
      <c r="S19" s="51">
        <f t="shared" si="7"/>
        <v>4.4000000000000004</v>
      </c>
      <c r="T19" s="51">
        <f t="shared" si="7"/>
        <v>6</v>
      </c>
      <c r="U19" s="51">
        <f t="shared" si="7"/>
        <v>8</v>
      </c>
      <c r="V19" s="51">
        <f t="shared" si="7"/>
        <v>6</v>
      </c>
      <c r="W19" s="51">
        <f t="shared" si="7"/>
        <v>6</v>
      </c>
      <c r="X19" s="51">
        <f t="shared" si="7"/>
        <v>6</v>
      </c>
      <c r="Y19" s="51">
        <f t="shared" si="7"/>
        <v>6.24</v>
      </c>
    </row>
    <row r="20" spans="1:26" ht="42.8" customHeight="1" x14ac:dyDescent="0.25">
      <c r="A20" s="339"/>
      <c r="B20" s="308"/>
      <c r="C20" s="308"/>
      <c r="D20" s="308"/>
      <c r="E20" s="310"/>
      <c r="F20" s="71" t="s">
        <v>289</v>
      </c>
      <c r="G20" s="54" t="s">
        <v>290</v>
      </c>
      <c r="H20" s="54"/>
      <c r="I20" s="54"/>
      <c r="J20" s="54" t="s">
        <v>283</v>
      </c>
      <c r="K20" s="54"/>
      <c r="L20" s="51">
        <f t="shared" ref="L20:R20" si="8">L72+L23</f>
        <v>0</v>
      </c>
      <c r="M20" s="51">
        <f t="shared" si="8"/>
        <v>10.6</v>
      </c>
      <c r="N20" s="51">
        <f t="shared" si="8"/>
        <v>15</v>
      </c>
      <c r="O20" s="51">
        <f t="shared" si="8"/>
        <v>598.1</v>
      </c>
      <c r="P20" s="51">
        <f t="shared" si="8"/>
        <v>489.4</v>
      </c>
      <c r="Q20" s="51">
        <f t="shared" si="8"/>
        <v>448.65499999999997</v>
      </c>
      <c r="R20" s="51">
        <f t="shared" si="8"/>
        <v>356.6</v>
      </c>
      <c r="S20" s="51">
        <f t="shared" ref="S20:Y20" si="9">S72+S23</f>
        <v>123.1</v>
      </c>
      <c r="T20" s="51">
        <f t="shared" si="9"/>
        <v>38.597200000000001</v>
      </c>
      <c r="U20" s="51">
        <f t="shared" si="9"/>
        <v>574.83920000000001</v>
      </c>
      <c r="V20" s="51">
        <f t="shared" si="9"/>
        <v>514</v>
      </c>
      <c r="W20" s="51">
        <f t="shared" si="9"/>
        <v>514</v>
      </c>
      <c r="X20" s="51">
        <f t="shared" si="9"/>
        <v>514</v>
      </c>
      <c r="Y20" s="51">
        <f t="shared" si="9"/>
        <v>534.56000000000006</v>
      </c>
    </row>
    <row r="21" spans="1:26" ht="15.45" customHeight="1" x14ac:dyDescent="0.25">
      <c r="A21" s="300" t="s">
        <v>23</v>
      </c>
      <c r="B21" s="300" t="s">
        <v>25</v>
      </c>
      <c r="C21" s="300"/>
      <c r="D21" s="300"/>
      <c r="E21" s="310" t="s">
        <v>26</v>
      </c>
      <c r="F21" s="69" t="s">
        <v>282</v>
      </c>
      <c r="G21" s="68"/>
      <c r="H21" s="68"/>
      <c r="I21" s="68"/>
      <c r="J21" s="68" t="s">
        <v>291</v>
      </c>
      <c r="K21" s="68"/>
      <c r="L21" s="53">
        <f t="shared" ref="L21:Y21" si="10">L27+L29+L44+L48+L52+L55+L57+L60+L64</f>
        <v>2272.3000000000002</v>
      </c>
      <c r="M21" s="53">
        <f t="shared" si="10"/>
        <v>2087.8000000000002</v>
      </c>
      <c r="N21" s="53">
        <f t="shared" si="10"/>
        <v>2954.3</v>
      </c>
      <c r="O21" s="53">
        <f t="shared" si="10"/>
        <v>4716.5999999999995</v>
      </c>
      <c r="P21" s="53">
        <f t="shared" si="10"/>
        <v>2730.2000000000003</v>
      </c>
      <c r="Q21" s="53">
        <f t="shared" si="10"/>
        <v>7073.8520000000008</v>
      </c>
      <c r="R21" s="153">
        <f t="shared" si="10"/>
        <v>2972.5</v>
      </c>
      <c r="S21" s="153">
        <f t="shared" si="10"/>
        <v>7509</v>
      </c>
      <c r="T21" s="153">
        <f t="shared" si="10"/>
        <v>7019.6918800000003</v>
      </c>
      <c r="U21" s="53">
        <f t="shared" si="10"/>
        <v>15605.75289</v>
      </c>
      <c r="V21" s="53">
        <f t="shared" si="10"/>
        <v>9797</v>
      </c>
      <c r="W21" s="53">
        <f t="shared" si="10"/>
        <v>9993</v>
      </c>
      <c r="X21" s="53">
        <f t="shared" si="10"/>
        <v>10197</v>
      </c>
      <c r="Y21" s="53">
        <f t="shared" si="10"/>
        <v>10604.88</v>
      </c>
      <c r="Z21" s="170">
        <f>SUM(L21:Y21)</f>
        <v>95533.876770000003</v>
      </c>
    </row>
    <row r="22" spans="1:26" ht="30.25" customHeight="1" x14ac:dyDescent="0.25">
      <c r="A22" s="300"/>
      <c r="B22" s="300"/>
      <c r="C22" s="300"/>
      <c r="D22" s="300"/>
      <c r="E22" s="310"/>
      <c r="F22" s="70" t="s">
        <v>292</v>
      </c>
      <c r="G22" s="54">
        <v>704</v>
      </c>
      <c r="H22" s="68"/>
      <c r="I22" s="68"/>
      <c r="J22" s="54" t="s">
        <v>293</v>
      </c>
      <c r="K22" s="68"/>
      <c r="L22" s="51">
        <f t="shared" ref="L22:S22" si="11">L28+L30+L31+L32+L45+L46+L47+L49+L53+L56+L58+L61+L62+L63+L68</f>
        <v>1172.3000000000002</v>
      </c>
      <c r="M22" s="51">
        <f t="shared" si="11"/>
        <v>946.7</v>
      </c>
      <c r="N22" s="51">
        <f t="shared" si="11"/>
        <v>1808.1999999999998</v>
      </c>
      <c r="O22" s="51">
        <f t="shared" si="11"/>
        <v>4487.7999999999993</v>
      </c>
      <c r="P22" s="51">
        <f t="shared" si="11"/>
        <v>2278.6000000000004</v>
      </c>
      <c r="Q22" s="51">
        <f t="shared" si="11"/>
        <v>6607.03</v>
      </c>
      <c r="R22" s="51">
        <f t="shared" si="11"/>
        <v>2461.6000000000004</v>
      </c>
      <c r="S22" s="51">
        <f t="shared" si="11"/>
        <v>7250.5</v>
      </c>
      <c r="T22" s="154">
        <f>T28+T30+T31+T32+T45+T46+T47+T49+T53+T56+T58+T61+T62+T63+T68+T50</f>
        <v>6991.4249799999998</v>
      </c>
      <c r="U22" s="51">
        <f>U28+U30+U31+U32+U45+U46+U47+U49+U53+U56+U58+U61+U62+U63+U68+U50+U66+U67</f>
        <v>13278.3068</v>
      </c>
      <c r="V22" s="51">
        <f>V28+V30+V31+V32+V45+V46+V47+V49+V53+V56+V58+V61+V62+V63+V68+V50+V66+V67</f>
        <v>6492</v>
      </c>
      <c r="W22" s="51">
        <f>W28+W30+W31+W32+W45+W46+W47+W49+W53+W56+W58+W61+W62+W63+W68+W50+W66+W67</f>
        <v>6688</v>
      </c>
      <c r="X22" s="51">
        <f>X28+X30+X31+X32+X45+X46+X47+X49+X53+X56+X58+X61+X62+X63+X68+X50+X66+X67</f>
        <v>6892</v>
      </c>
      <c r="Y22" s="51">
        <f>Y28+Y30+Y31+Y32+Y45+Y46+Y47+Y49+Y53+Y56+Y58+Y61+Y62+Y63+Y68+Y50+Y66+Y67</f>
        <v>7167.68</v>
      </c>
    </row>
    <row r="23" spans="1:26" ht="39.75" customHeight="1" x14ac:dyDescent="0.25">
      <c r="A23" s="300"/>
      <c r="B23" s="300"/>
      <c r="C23" s="300"/>
      <c r="D23" s="300"/>
      <c r="E23" s="310"/>
      <c r="F23" s="71" t="s">
        <v>289</v>
      </c>
      <c r="G23" s="54" t="s">
        <v>290</v>
      </c>
      <c r="H23" s="68"/>
      <c r="I23" s="68"/>
      <c r="J23" s="54" t="s">
        <v>293</v>
      </c>
      <c r="K23" s="68"/>
      <c r="L23" s="51">
        <f>L33+L34+L35+L36</f>
        <v>0</v>
      </c>
      <c r="M23" s="51">
        <f t="shared" ref="M23:U23" si="12">M33+M34+M35+M36</f>
        <v>10.6</v>
      </c>
      <c r="N23" s="51">
        <f t="shared" si="12"/>
        <v>0</v>
      </c>
      <c r="O23" s="51">
        <f t="shared" si="12"/>
        <v>157.1</v>
      </c>
      <c r="P23" s="51">
        <f t="shared" si="12"/>
        <v>188.2</v>
      </c>
      <c r="Q23" s="51">
        <f t="shared" si="12"/>
        <v>14</v>
      </c>
      <c r="R23" s="51">
        <f t="shared" si="12"/>
        <v>310.90000000000003</v>
      </c>
      <c r="S23" s="51">
        <f t="shared" si="12"/>
        <v>16.3</v>
      </c>
      <c r="T23" s="154">
        <f t="shared" si="12"/>
        <v>18.206199999999999</v>
      </c>
      <c r="U23" s="51">
        <f t="shared" si="12"/>
        <v>9.9949999999999992</v>
      </c>
      <c r="V23" s="51">
        <f>V33+V34+V35+V36</f>
        <v>0</v>
      </c>
      <c r="W23" s="51">
        <f>W33+W34+W35+W36</f>
        <v>0</v>
      </c>
      <c r="X23" s="51">
        <f>X33+X34+X35+X36</f>
        <v>0</v>
      </c>
      <c r="Y23" s="51">
        <f>Y33+Y34+Y35+Y36</f>
        <v>0</v>
      </c>
    </row>
    <row r="24" spans="1:26" ht="36.35" customHeight="1" x14ac:dyDescent="0.25">
      <c r="A24" s="300"/>
      <c r="B24" s="300"/>
      <c r="C24" s="300"/>
      <c r="D24" s="300"/>
      <c r="E24" s="310"/>
      <c r="F24" s="160" t="s">
        <v>424</v>
      </c>
      <c r="G24" s="54" t="s">
        <v>352</v>
      </c>
      <c r="H24" s="68"/>
      <c r="I24" s="68"/>
      <c r="J24" s="54" t="s">
        <v>293</v>
      </c>
      <c r="K24" s="68"/>
      <c r="L24" s="51">
        <f>L37</f>
        <v>0</v>
      </c>
      <c r="M24" s="51">
        <f t="shared" ref="M24:U24" si="13">M37</f>
        <v>0</v>
      </c>
      <c r="N24" s="51">
        <f t="shared" si="13"/>
        <v>0</v>
      </c>
      <c r="O24" s="51">
        <f t="shared" si="13"/>
        <v>0</v>
      </c>
      <c r="P24" s="51">
        <f t="shared" si="13"/>
        <v>0</v>
      </c>
      <c r="Q24" s="51">
        <f t="shared" si="13"/>
        <v>0</v>
      </c>
      <c r="R24" s="51">
        <f t="shared" si="13"/>
        <v>0</v>
      </c>
      <c r="S24" s="51">
        <f t="shared" si="13"/>
        <v>242.2</v>
      </c>
      <c r="T24" s="154">
        <f t="shared" si="13"/>
        <v>10.060700000000001</v>
      </c>
      <c r="U24" s="51">
        <f t="shared" si="13"/>
        <v>2317.45109</v>
      </c>
      <c r="V24" s="51">
        <f>V37</f>
        <v>1700</v>
      </c>
      <c r="W24" s="51">
        <f>W37</f>
        <v>1700</v>
      </c>
      <c r="X24" s="51">
        <f>X37</f>
        <v>1700</v>
      </c>
      <c r="Y24" s="51">
        <f>Y37</f>
        <v>1768</v>
      </c>
    </row>
    <row r="25" spans="1:26" ht="39.75" customHeight="1" x14ac:dyDescent="0.25">
      <c r="A25" s="300"/>
      <c r="B25" s="300"/>
      <c r="C25" s="300"/>
      <c r="D25" s="300"/>
      <c r="E25" s="310"/>
      <c r="F25" s="71" t="s">
        <v>287</v>
      </c>
      <c r="G25" s="54" t="s">
        <v>461</v>
      </c>
      <c r="H25" s="68"/>
      <c r="I25" s="68"/>
      <c r="J25" s="54" t="s">
        <v>293</v>
      </c>
      <c r="K25" s="68"/>
      <c r="L25" s="51">
        <f>L38+L39+L59</f>
        <v>0</v>
      </c>
      <c r="M25" s="51">
        <f t="shared" ref="M25:U25" si="14">M38+M39+M59</f>
        <v>0</v>
      </c>
      <c r="N25" s="51">
        <f t="shared" si="14"/>
        <v>0</v>
      </c>
      <c r="O25" s="51">
        <f t="shared" si="14"/>
        <v>1.2</v>
      </c>
      <c r="P25" s="51">
        <f t="shared" si="14"/>
        <v>0</v>
      </c>
      <c r="Q25" s="51">
        <f t="shared" si="14"/>
        <v>334.4</v>
      </c>
      <c r="R25" s="51">
        <f t="shared" si="14"/>
        <v>0</v>
      </c>
      <c r="S25" s="51">
        <f t="shared" si="14"/>
        <v>0</v>
      </c>
      <c r="T25" s="154">
        <f t="shared" si="14"/>
        <v>0</v>
      </c>
      <c r="U25" s="51">
        <f t="shared" si="14"/>
        <v>0</v>
      </c>
      <c r="V25" s="51">
        <f>V38+V39+V59</f>
        <v>0</v>
      </c>
      <c r="W25" s="51">
        <f>W38+W39+W59</f>
        <v>0</v>
      </c>
      <c r="X25" s="51">
        <f>X38+X39+X59</f>
        <v>0</v>
      </c>
      <c r="Y25" s="51">
        <f>Y38+Y39+Y59</f>
        <v>0</v>
      </c>
    </row>
    <row r="26" spans="1:26" ht="52.5" customHeight="1" x14ac:dyDescent="0.25">
      <c r="A26" s="300"/>
      <c r="B26" s="300"/>
      <c r="C26" s="300"/>
      <c r="D26" s="300"/>
      <c r="E26" s="310"/>
      <c r="F26" s="70" t="s">
        <v>294</v>
      </c>
      <c r="G26" s="54" t="s">
        <v>286</v>
      </c>
      <c r="H26" s="54"/>
      <c r="I26" s="54"/>
      <c r="J26" s="54" t="s">
        <v>293</v>
      </c>
      <c r="K26" s="54"/>
      <c r="L26" s="51">
        <f t="shared" ref="L26:Y26" si="15">L40+L41+L42+L43+L51+L54+L65</f>
        <v>1100</v>
      </c>
      <c r="M26" s="51">
        <f t="shared" si="15"/>
        <v>1130.5</v>
      </c>
      <c r="N26" s="51">
        <f t="shared" si="15"/>
        <v>1146.0999999999999</v>
      </c>
      <c r="O26" s="51">
        <f t="shared" si="15"/>
        <v>70.5</v>
      </c>
      <c r="P26" s="51">
        <f t="shared" si="15"/>
        <v>263.39999999999998</v>
      </c>
      <c r="Q26" s="51">
        <f t="shared" si="15"/>
        <v>118.422</v>
      </c>
      <c r="R26" s="51">
        <f t="shared" si="15"/>
        <v>200</v>
      </c>
      <c r="S26" s="51">
        <f t="shared" si="15"/>
        <v>0</v>
      </c>
      <c r="T26" s="154">
        <f t="shared" si="15"/>
        <v>0</v>
      </c>
      <c r="U26" s="51">
        <f t="shared" si="15"/>
        <v>0</v>
      </c>
      <c r="V26" s="51">
        <f t="shared" si="15"/>
        <v>1605</v>
      </c>
      <c r="W26" s="51">
        <f t="shared" si="15"/>
        <v>1605</v>
      </c>
      <c r="X26" s="51">
        <f t="shared" si="15"/>
        <v>1605</v>
      </c>
      <c r="Y26" s="51">
        <f t="shared" si="15"/>
        <v>1669.2</v>
      </c>
    </row>
    <row r="27" spans="1:26" ht="15.45" customHeight="1" x14ac:dyDescent="0.25">
      <c r="A27" s="308" t="s">
        <v>23</v>
      </c>
      <c r="B27" s="308" t="s">
        <v>25</v>
      </c>
      <c r="C27" s="308" t="s">
        <v>81</v>
      </c>
      <c r="D27" s="340"/>
      <c r="E27" s="309" t="s">
        <v>295</v>
      </c>
      <c r="F27" s="69" t="s">
        <v>282</v>
      </c>
      <c r="G27" s="54"/>
      <c r="H27" s="54"/>
      <c r="I27" s="54"/>
      <c r="J27" s="68" t="s">
        <v>293</v>
      </c>
      <c r="K27" s="54"/>
      <c r="L27" s="53">
        <f t="shared" ref="L27:Y27" si="16">L28</f>
        <v>93</v>
      </c>
      <c r="M27" s="53">
        <f t="shared" si="16"/>
        <v>23.5</v>
      </c>
      <c r="N27" s="53">
        <f t="shared" si="16"/>
        <v>0</v>
      </c>
      <c r="O27" s="53">
        <f t="shared" si="16"/>
        <v>0</v>
      </c>
      <c r="P27" s="53">
        <f t="shared" si="16"/>
        <v>0</v>
      </c>
      <c r="Q27" s="53">
        <f t="shared" si="16"/>
        <v>0</v>
      </c>
      <c r="R27" s="153">
        <f t="shared" si="16"/>
        <v>55.1</v>
      </c>
      <c r="S27" s="153">
        <f t="shared" si="16"/>
        <v>0</v>
      </c>
      <c r="T27" s="153">
        <f t="shared" si="16"/>
        <v>107.05</v>
      </c>
      <c r="U27" s="53">
        <f t="shared" si="16"/>
        <v>0</v>
      </c>
      <c r="V27" s="53">
        <f t="shared" si="16"/>
        <v>150</v>
      </c>
      <c r="W27" s="53">
        <f t="shared" si="16"/>
        <v>150</v>
      </c>
      <c r="X27" s="53">
        <f t="shared" si="16"/>
        <v>150</v>
      </c>
      <c r="Y27" s="53">
        <f t="shared" si="16"/>
        <v>156</v>
      </c>
    </row>
    <row r="28" spans="1:26" ht="39.75" customHeight="1" x14ac:dyDescent="0.25">
      <c r="A28" s="308"/>
      <c r="B28" s="308"/>
      <c r="C28" s="308"/>
      <c r="D28" s="340"/>
      <c r="E28" s="309"/>
      <c r="F28" s="70" t="s">
        <v>296</v>
      </c>
      <c r="G28" s="54">
        <v>704</v>
      </c>
      <c r="H28" s="54" t="s">
        <v>99</v>
      </c>
      <c r="I28" s="54" t="s">
        <v>155</v>
      </c>
      <c r="J28" s="54" t="s">
        <v>430</v>
      </c>
      <c r="K28" s="54" t="s">
        <v>302</v>
      </c>
      <c r="L28" s="51">
        <v>93</v>
      </c>
      <c r="M28" s="51">
        <v>23.5</v>
      </c>
      <c r="N28" s="51">
        <v>0</v>
      </c>
      <c r="O28" s="51">
        <v>0</v>
      </c>
      <c r="P28" s="51">
        <v>0</v>
      </c>
      <c r="Q28" s="51">
        <v>0</v>
      </c>
      <c r="R28" s="154">
        <v>55.1</v>
      </c>
      <c r="S28" s="154">
        <v>0</v>
      </c>
      <c r="T28" s="154">
        <v>107.05</v>
      </c>
      <c r="U28" s="51">
        <v>0</v>
      </c>
      <c r="V28" s="51">
        <v>150</v>
      </c>
      <c r="W28" s="51">
        <v>150</v>
      </c>
      <c r="X28" s="51">
        <v>150</v>
      </c>
      <c r="Y28" s="51">
        <f>X28*1.04</f>
        <v>156</v>
      </c>
    </row>
    <row r="29" spans="1:26" ht="15.45" customHeight="1" x14ac:dyDescent="0.25">
      <c r="A29" s="318" t="s">
        <v>23</v>
      </c>
      <c r="B29" s="318" t="s">
        <v>25</v>
      </c>
      <c r="C29" s="318" t="s">
        <v>93</v>
      </c>
      <c r="D29" s="318"/>
      <c r="E29" s="315" t="s">
        <v>94</v>
      </c>
      <c r="F29" s="69" t="s">
        <v>282</v>
      </c>
      <c r="G29" s="54"/>
      <c r="H29" s="54"/>
      <c r="I29" s="54"/>
      <c r="J29" s="68" t="s">
        <v>297</v>
      </c>
      <c r="K29" s="54"/>
      <c r="L29" s="53">
        <f>SUM(L30:L43)</f>
        <v>1109.9000000000001</v>
      </c>
      <c r="M29" s="53">
        <f t="shared" ref="M29:W29" si="17">SUM(M30:M43)</f>
        <v>1150.0999999999999</v>
      </c>
      <c r="N29" s="53">
        <f t="shared" si="17"/>
        <v>1303.5</v>
      </c>
      <c r="O29" s="53">
        <f t="shared" si="17"/>
        <v>466.40000000000003</v>
      </c>
      <c r="P29" s="53">
        <f t="shared" si="17"/>
        <v>535.70000000000005</v>
      </c>
      <c r="Q29" s="53">
        <f t="shared" si="17"/>
        <v>1570.431</v>
      </c>
      <c r="R29" s="53">
        <f t="shared" si="17"/>
        <v>645</v>
      </c>
      <c r="S29" s="53">
        <f t="shared" si="17"/>
        <v>645.4</v>
      </c>
      <c r="T29" s="153">
        <f t="shared" si="17"/>
        <v>1487.10508</v>
      </c>
      <c r="U29" s="53">
        <f t="shared" si="17"/>
        <v>3319.3213900000001</v>
      </c>
      <c r="V29" s="53">
        <f t="shared" si="17"/>
        <v>3200</v>
      </c>
      <c r="W29" s="53">
        <f t="shared" si="17"/>
        <v>3200</v>
      </c>
      <c r="X29" s="53">
        <f>SUM(X30:X43)</f>
        <v>3200</v>
      </c>
      <c r="Y29" s="53">
        <f>SUM(Y30:Y43)</f>
        <v>3328</v>
      </c>
    </row>
    <row r="30" spans="1:26" ht="32.950000000000003" customHeight="1" x14ac:dyDescent="0.25">
      <c r="A30" s="319"/>
      <c r="B30" s="319"/>
      <c r="C30" s="319"/>
      <c r="D30" s="319"/>
      <c r="E30" s="316"/>
      <c r="F30" s="341" t="s">
        <v>298</v>
      </c>
      <c r="G30" s="54">
        <v>704</v>
      </c>
      <c r="H30" s="54" t="s">
        <v>99</v>
      </c>
      <c r="I30" s="54" t="s">
        <v>395</v>
      </c>
      <c r="J30" s="54" t="s">
        <v>299</v>
      </c>
      <c r="K30" s="54">
        <v>200</v>
      </c>
      <c r="L30" s="51">
        <v>9.9</v>
      </c>
      <c r="M30" s="51">
        <v>9</v>
      </c>
      <c r="N30" s="51">
        <v>110.39999999999999</v>
      </c>
      <c r="O30" s="51">
        <v>309.3</v>
      </c>
      <c r="P30" s="51">
        <v>347.5</v>
      </c>
      <c r="Q30" s="51">
        <v>318.67</v>
      </c>
      <c r="R30" s="154">
        <v>334.1</v>
      </c>
      <c r="S30" s="154">
        <v>386.9</v>
      </c>
      <c r="T30" s="154">
        <v>1458.83818</v>
      </c>
      <c r="U30" s="51">
        <v>991.87530000000004</v>
      </c>
      <c r="V30" s="51">
        <v>1500</v>
      </c>
      <c r="W30" s="51">
        <v>1500</v>
      </c>
      <c r="X30" s="51">
        <v>1500</v>
      </c>
      <c r="Y30" s="51">
        <f t="shared" ref="X30:Y42" si="18">X30*1.04</f>
        <v>1560</v>
      </c>
    </row>
    <row r="31" spans="1:26" ht="19.55" customHeight="1" x14ac:dyDescent="0.25">
      <c r="A31" s="319"/>
      <c r="B31" s="319"/>
      <c r="C31" s="319"/>
      <c r="D31" s="319"/>
      <c r="E31" s="316"/>
      <c r="F31" s="341"/>
      <c r="G31" s="54" t="s">
        <v>300</v>
      </c>
      <c r="H31" s="54" t="s">
        <v>99</v>
      </c>
      <c r="I31" s="54" t="s">
        <v>155</v>
      </c>
      <c r="J31" s="54" t="s">
        <v>392</v>
      </c>
      <c r="K31" s="54" t="s">
        <v>302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898.86099999999999</v>
      </c>
      <c r="R31" s="154">
        <v>0</v>
      </c>
      <c r="S31" s="154">
        <v>0</v>
      </c>
      <c r="T31" s="154">
        <v>0</v>
      </c>
      <c r="U31" s="51">
        <v>0</v>
      </c>
      <c r="V31" s="51">
        <v>0</v>
      </c>
      <c r="W31" s="51">
        <v>0</v>
      </c>
      <c r="X31" s="51">
        <f t="shared" si="18"/>
        <v>0</v>
      </c>
      <c r="Y31" s="51">
        <f t="shared" si="18"/>
        <v>0</v>
      </c>
    </row>
    <row r="32" spans="1:26" ht="18" customHeight="1" x14ac:dyDescent="0.25">
      <c r="A32" s="319"/>
      <c r="B32" s="319"/>
      <c r="C32" s="319"/>
      <c r="D32" s="319"/>
      <c r="E32" s="316"/>
      <c r="F32" s="341"/>
      <c r="G32" s="54" t="s">
        <v>300</v>
      </c>
      <c r="H32" s="54" t="s">
        <v>99</v>
      </c>
      <c r="I32" s="54" t="s">
        <v>155</v>
      </c>
      <c r="J32" s="54" t="s">
        <v>301</v>
      </c>
      <c r="K32" s="54" t="s">
        <v>302</v>
      </c>
      <c r="L32" s="51">
        <v>0</v>
      </c>
      <c r="M32" s="51">
        <v>0</v>
      </c>
      <c r="N32" s="51">
        <v>47</v>
      </c>
      <c r="O32" s="51">
        <v>0</v>
      </c>
      <c r="P32" s="51">
        <v>0</v>
      </c>
      <c r="Q32" s="51">
        <v>0</v>
      </c>
      <c r="R32" s="154">
        <v>0</v>
      </c>
      <c r="S32" s="154">
        <v>0</v>
      </c>
      <c r="T32" s="154">
        <v>0</v>
      </c>
      <c r="U32" s="51">
        <v>0</v>
      </c>
      <c r="V32" s="51">
        <v>0</v>
      </c>
      <c r="W32" s="51">
        <v>0</v>
      </c>
      <c r="X32" s="51">
        <f t="shared" si="18"/>
        <v>0</v>
      </c>
      <c r="Y32" s="51">
        <f t="shared" si="18"/>
        <v>0</v>
      </c>
    </row>
    <row r="33" spans="1:25" ht="23.95" customHeight="1" x14ac:dyDescent="0.25">
      <c r="A33" s="319"/>
      <c r="B33" s="319"/>
      <c r="C33" s="319"/>
      <c r="D33" s="319"/>
      <c r="E33" s="316"/>
      <c r="F33" s="341" t="s">
        <v>289</v>
      </c>
      <c r="G33" s="54" t="s">
        <v>290</v>
      </c>
      <c r="H33" s="54" t="s">
        <v>99</v>
      </c>
      <c r="I33" s="54" t="s">
        <v>155</v>
      </c>
      <c r="J33" s="54" t="s">
        <v>303</v>
      </c>
      <c r="K33" s="54" t="s">
        <v>302</v>
      </c>
      <c r="L33" s="51">
        <v>0</v>
      </c>
      <c r="M33" s="51">
        <v>10.6</v>
      </c>
      <c r="N33" s="51">
        <v>0</v>
      </c>
      <c r="O33" s="51">
        <v>17.100000000000001</v>
      </c>
      <c r="P33" s="51">
        <v>188.2</v>
      </c>
      <c r="Q33" s="51">
        <v>14</v>
      </c>
      <c r="R33" s="154">
        <v>6.1</v>
      </c>
      <c r="S33" s="154">
        <v>0</v>
      </c>
      <c r="T33" s="154">
        <v>0</v>
      </c>
      <c r="U33" s="51">
        <v>0</v>
      </c>
      <c r="V33" s="51">
        <v>0</v>
      </c>
      <c r="W33" s="51">
        <v>0</v>
      </c>
      <c r="X33" s="51">
        <f t="shared" si="18"/>
        <v>0</v>
      </c>
      <c r="Y33" s="51">
        <f t="shared" si="18"/>
        <v>0</v>
      </c>
    </row>
    <row r="34" spans="1:25" ht="22.75" customHeight="1" x14ac:dyDescent="0.25">
      <c r="A34" s="319"/>
      <c r="B34" s="319"/>
      <c r="C34" s="319"/>
      <c r="D34" s="319"/>
      <c r="E34" s="316"/>
      <c r="F34" s="341"/>
      <c r="G34" s="54" t="s">
        <v>290</v>
      </c>
      <c r="H34" s="54" t="s">
        <v>99</v>
      </c>
      <c r="I34" s="54" t="s">
        <v>305</v>
      </c>
      <c r="J34" s="54" t="s">
        <v>303</v>
      </c>
      <c r="K34" s="54" t="s">
        <v>302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154">
        <v>5</v>
      </c>
      <c r="S34" s="154">
        <v>16.3</v>
      </c>
      <c r="T34" s="154">
        <v>18.206199999999999</v>
      </c>
      <c r="U34" s="51">
        <v>9.9949999999999992</v>
      </c>
      <c r="V34" s="51">
        <v>0</v>
      </c>
      <c r="W34" s="51">
        <v>0</v>
      </c>
      <c r="X34" s="51">
        <f t="shared" si="18"/>
        <v>0</v>
      </c>
      <c r="Y34" s="51">
        <f t="shared" si="18"/>
        <v>0</v>
      </c>
    </row>
    <row r="35" spans="1:25" ht="19.55" customHeight="1" x14ac:dyDescent="0.25">
      <c r="A35" s="319"/>
      <c r="B35" s="319"/>
      <c r="C35" s="319"/>
      <c r="D35" s="319"/>
      <c r="E35" s="316"/>
      <c r="F35" s="341"/>
      <c r="G35" s="54" t="s">
        <v>290</v>
      </c>
      <c r="H35" s="54" t="s">
        <v>99</v>
      </c>
      <c r="I35" s="54" t="s">
        <v>305</v>
      </c>
      <c r="J35" s="54" t="s">
        <v>401</v>
      </c>
      <c r="K35" s="54" t="s">
        <v>302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154">
        <v>299.8</v>
      </c>
      <c r="S35" s="154">
        <v>0</v>
      </c>
      <c r="T35" s="154">
        <v>0</v>
      </c>
      <c r="U35" s="51">
        <v>0</v>
      </c>
      <c r="V35" s="51">
        <v>0</v>
      </c>
      <c r="W35" s="51">
        <v>0</v>
      </c>
      <c r="X35" s="51">
        <f t="shared" si="18"/>
        <v>0</v>
      </c>
      <c r="Y35" s="51">
        <f t="shared" si="18"/>
        <v>0</v>
      </c>
    </row>
    <row r="36" spans="1:25" ht="20.25" customHeight="1" x14ac:dyDescent="0.25">
      <c r="A36" s="319"/>
      <c r="B36" s="319"/>
      <c r="C36" s="319"/>
      <c r="D36" s="319"/>
      <c r="E36" s="316"/>
      <c r="F36" s="341"/>
      <c r="G36" s="54" t="s">
        <v>290</v>
      </c>
      <c r="H36" s="54" t="s">
        <v>99</v>
      </c>
      <c r="I36" s="54" t="s">
        <v>155</v>
      </c>
      <c r="J36" s="54" t="s">
        <v>301</v>
      </c>
      <c r="K36" s="54" t="s">
        <v>302</v>
      </c>
      <c r="L36" s="51">
        <v>0</v>
      </c>
      <c r="M36" s="51">
        <v>0</v>
      </c>
      <c r="N36" s="51">
        <v>0</v>
      </c>
      <c r="O36" s="51">
        <v>140</v>
      </c>
      <c r="P36" s="51">
        <v>0</v>
      </c>
      <c r="Q36" s="51">
        <v>0</v>
      </c>
      <c r="R36" s="154">
        <v>0</v>
      </c>
      <c r="S36" s="154">
        <f>R36*1.04</f>
        <v>0</v>
      </c>
      <c r="T36" s="154">
        <f>S36*1.04</f>
        <v>0</v>
      </c>
      <c r="U36" s="51">
        <v>0</v>
      </c>
      <c r="V36" s="51">
        <v>0</v>
      </c>
      <c r="W36" s="51">
        <v>0</v>
      </c>
      <c r="X36" s="51">
        <f t="shared" si="18"/>
        <v>0</v>
      </c>
      <c r="Y36" s="51">
        <f t="shared" si="18"/>
        <v>0</v>
      </c>
    </row>
    <row r="37" spans="1:25" ht="41.95" customHeight="1" x14ac:dyDescent="0.25">
      <c r="A37" s="319"/>
      <c r="B37" s="319"/>
      <c r="C37" s="319"/>
      <c r="D37" s="319"/>
      <c r="E37" s="316"/>
      <c r="F37" s="160" t="s">
        <v>424</v>
      </c>
      <c r="G37" s="54" t="s">
        <v>352</v>
      </c>
      <c r="H37" s="54" t="s">
        <v>99</v>
      </c>
      <c r="I37" s="54" t="s">
        <v>305</v>
      </c>
      <c r="J37" s="54" t="s">
        <v>303</v>
      </c>
      <c r="K37" s="54" t="s">
        <v>302</v>
      </c>
      <c r="L37" s="51">
        <v>0</v>
      </c>
      <c r="M37" s="51">
        <v>0</v>
      </c>
      <c r="N37" s="51">
        <v>0</v>
      </c>
      <c r="O37" s="51">
        <v>0</v>
      </c>
      <c r="P37" s="51">
        <v>0</v>
      </c>
      <c r="Q37" s="51">
        <v>0</v>
      </c>
      <c r="R37" s="154">
        <v>0</v>
      </c>
      <c r="S37" s="154">
        <v>242.2</v>
      </c>
      <c r="T37" s="154">
        <v>10.060700000000001</v>
      </c>
      <c r="U37" s="51">
        <v>2317.45109</v>
      </c>
      <c r="V37" s="51">
        <v>1700</v>
      </c>
      <c r="W37" s="51">
        <v>1700</v>
      </c>
      <c r="X37" s="51">
        <v>1700</v>
      </c>
      <c r="Y37" s="51">
        <f t="shared" si="18"/>
        <v>1768</v>
      </c>
    </row>
    <row r="38" spans="1:25" ht="20.399999999999999" customHeight="1" x14ac:dyDescent="0.25">
      <c r="A38" s="319"/>
      <c r="B38" s="319"/>
      <c r="C38" s="319"/>
      <c r="D38" s="319"/>
      <c r="E38" s="316"/>
      <c r="F38" s="335" t="s">
        <v>393</v>
      </c>
      <c r="G38" s="54" t="s">
        <v>288</v>
      </c>
      <c r="H38" s="54" t="s">
        <v>99</v>
      </c>
      <c r="I38" s="54" t="s">
        <v>155</v>
      </c>
      <c r="J38" s="54" t="s">
        <v>303</v>
      </c>
      <c r="K38" s="54" t="s">
        <v>328</v>
      </c>
      <c r="L38" s="51">
        <v>0</v>
      </c>
      <c r="M38" s="51">
        <v>0</v>
      </c>
      <c r="N38" s="51">
        <v>0</v>
      </c>
      <c r="O38" s="51">
        <v>0</v>
      </c>
      <c r="P38" s="51">
        <v>0</v>
      </c>
      <c r="Q38" s="51">
        <v>324.39999999999998</v>
      </c>
      <c r="R38" s="154">
        <v>0</v>
      </c>
      <c r="S38" s="154">
        <v>0</v>
      </c>
      <c r="T38" s="154">
        <v>0</v>
      </c>
      <c r="U38" s="51">
        <v>0</v>
      </c>
      <c r="V38" s="51">
        <v>0</v>
      </c>
      <c r="W38" s="51">
        <v>0</v>
      </c>
      <c r="X38" s="51">
        <f t="shared" si="18"/>
        <v>0</v>
      </c>
      <c r="Y38" s="51">
        <f t="shared" si="18"/>
        <v>0</v>
      </c>
    </row>
    <row r="39" spans="1:25" x14ac:dyDescent="0.25">
      <c r="A39" s="319"/>
      <c r="B39" s="319"/>
      <c r="C39" s="319"/>
      <c r="D39" s="319"/>
      <c r="E39" s="316"/>
      <c r="F39" s="337"/>
      <c r="G39" s="54" t="s">
        <v>288</v>
      </c>
      <c r="H39" s="54" t="s">
        <v>99</v>
      </c>
      <c r="I39" s="54" t="s">
        <v>155</v>
      </c>
      <c r="J39" s="54" t="s">
        <v>392</v>
      </c>
      <c r="K39" s="54" t="s">
        <v>328</v>
      </c>
      <c r="L39" s="51">
        <v>0</v>
      </c>
      <c r="M39" s="51">
        <v>0</v>
      </c>
      <c r="N39" s="51">
        <v>0</v>
      </c>
      <c r="O39" s="51">
        <v>0</v>
      </c>
      <c r="P39" s="51">
        <v>0</v>
      </c>
      <c r="Q39" s="51">
        <v>10</v>
      </c>
      <c r="R39" s="154">
        <v>0</v>
      </c>
      <c r="S39" s="154">
        <v>0</v>
      </c>
      <c r="T39" s="154">
        <v>0</v>
      </c>
      <c r="U39" s="51">
        <v>0</v>
      </c>
      <c r="V39" s="51">
        <v>0</v>
      </c>
      <c r="W39" s="51">
        <v>0</v>
      </c>
      <c r="X39" s="51">
        <f t="shared" si="18"/>
        <v>0</v>
      </c>
      <c r="Y39" s="51">
        <f t="shared" si="18"/>
        <v>0</v>
      </c>
    </row>
    <row r="40" spans="1:25" ht="22.75" customHeight="1" x14ac:dyDescent="0.25">
      <c r="A40" s="319"/>
      <c r="B40" s="319"/>
      <c r="C40" s="319"/>
      <c r="D40" s="319"/>
      <c r="E40" s="316"/>
      <c r="F40" s="335" t="s">
        <v>285</v>
      </c>
      <c r="G40" s="54" t="s">
        <v>286</v>
      </c>
      <c r="H40" s="54" t="s">
        <v>99</v>
      </c>
      <c r="I40" s="54" t="s">
        <v>155</v>
      </c>
      <c r="J40" s="54" t="s">
        <v>303</v>
      </c>
      <c r="K40" s="54" t="s">
        <v>304</v>
      </c>
      <c r="L40" s="51">
        <v>0</v>
      </c>
      <c r="M40" s="51">
        <v>0</v>
      </c>
      <c r="N40" s="51">
        <v>15.1</v>
      </c>
      <c r="O40" s="51">
        <v>0</v>
      </c>
      <c r="P40" s="51">
        <v>0</v>
      </c>
      <c r="Q40" s="51">
        <v>0</v>
      </c>
      <c r="R40" s="154">
        <v>0</v>
      </c>
      <c r="S40" s="154">
        <f>R40*1.04</f>
        <v>0</v>
      </c>
      <c r="T40" s="154">
        <f>S40*1.04</f>
        <v>0</v>
      </c>
      <c r="U40" s="51">
        <v>0</v>
      </c>
      <c r="V40" s="51">
        <v>0</v>
      </c>
      <c r="W40" s="51">
        <v>0</v>
      </c>
      <c r="X40" s="51">
        <f t="shared" si="18"/>
        <v>0</v>
      </c>
      <c r="Y40" s="51">
        <f t="shared" si="18"/>
        <v>0</v>
      </c>
    </row>
    <row r="41" spans="1:25" ht="22.75" customHeight="1" x14ac:dyDescent="0.25">
      <c r="A41" s="319"/>
      <c r="B41" s="319"/>
      <c r="C41" s="319"/>
      <c r="D41" s="319"/>
      <c r="E41" s="316"/>
      <c r="F41" s="336"/>
      <c r="G41" s="54" t="s">
        <v>286</v>
      </c>
      <c r="H41" s="54" t="s">
        <v>99</v>
      </c>
      <c r="I41" s="54" t="s">
        <v>155</v>
      </c>
      <c r="J41" s="54" t="s">
        <v>392</v>
      </c>
      <c r="K41" s="54" t="s">
        <v>302</v>
      </c>
      <c r="L41" s="51">
        <v>0</v>
      </c>
      <c r="M41" s="51">
        <v>0</v>
      </c>
      <c r="N41" s="51">
        <v>0</v>
      </c>
      <c r="O41" s="51">
        <v>0</v>
      </c>
      <c r="P41" s="51">
        <v>0</v>
      </c>
      <c r="Q41" s="51">
        <v>4.5</v>
      </c>
      <c r="R41" s="154">
        <v>0</v>
      </c>
      <c r="S41" s="154">
        <v>0</v>
      </c>
      <c r="T41" s="154">
        <v>0</v>
      </c>
      <c r="U41" s="51">
        <v>0</v>
      </c>
      <c r="V41" s="51">
        <v>0</v>
      </c>
      <c r="W41" s="51">
        <v>0</v>
      </c>
      <c r="X41" s="51">
        <f t="shared" si="18"/>
        <v>0</v>
      </c>
      <c r="Y41" s="51">
        <f t="shared" si="18"/>
        <v>0</v>
      </c>
    </row>
    <row r="42" spans="1:25" ht="35.5" customHeight="1" x14ac:dyDescent="0.25">
      <c r="A42" s="319"/>
      <c r="B42" s="319"/>
      <c r="C42" s="319"/>
      <c r="D42" s="319"/>
      <c r="E42" s="316"/>
      <c r="F42" s="336"/>
      <c r="G42" s="54" t="s">
        <v>286</v>
      </c>
      <c r="H42" s="54" t="s">
        <v>99</v>
      </c>
      <c r="I42" s="54" t="s">
        <v>305</v>
      </c>
      <c r="J42" s="54" t="s">
        <v>306</v>
      </c>
      <c r="K42" s="54" t="s">
        <v>307</v>
      </c>
      <c r="L42" s="51">
        <v>1100</v>
      </c>
      <c r="M42" s="51">
        <v>1130.5</v>
      </c>
      <c r="N42" s="51">
        <v>1123</v>
      </c>
      <c r="O42" s="51">
        <v>0</v>
      </c>
      <c r="P42" s="51">
        <v>0</v>
      </c>
      <c r="Q42" s="51">
        <v>0</v>
      </c>
      <c r="R42" s="154">
        <v>0</v>
      </c>
      <c r="S42" s="154">
        <f>R42*1.04</f>
        <v>0</v>
      </c>
      <c r="T42" s="154">
        <f>S42*1.04</f>
        <v>0</v>
      </c>
      <c r="U42" s="51">
        <v>0</v>
      </c>
      <c r="V42" s="51">
        <v>0</v>
      </c>
      <c r="W42" s="51">
        <v>0</v>
      </c>
      <c r="X42" s="51">
        <f t="shared" si="18"/>
        <v>0</v>
      </c>
      <c r="Y42" s="51">
        <f t="shared" si="18"/>
        <v>0</v>
      </c>
    </row>
    <row r="43" spans="1:25" ht="21.75" customHeight="1" x14ac:dyDescent="0.25">
      <c r="A43" s="320"/>
      <c r="B43" s="320"/>
      <c r="C43" s="320"/>
      <c r="D43" s="320"/>
      <c r="E43" s="317"/>
      <c r="F43" s="337"/>
      <c r="G43" s="54" t="s">
        <v>286</v>
      </c>
      <c r="H43" s="54" t="s">
        <v>99</v>
      </c>
      <c r="I43" s="54" t="s">
        <v>305</v>
      </c>
      <c r="J43" s="54" t="s">
        <v>308</v>
      </c>
      <c r="K43" s="54" t="s">
        <v>304</v>
      </c>
      <c r="L43" s="51">
        <v>0</v>
      </c>
      <c r="M43" s="51">
        <v>0</v>
      </c>
      <c r="N43" s="51">
        <v>8</v>
      </c>
      <c r="O43" s="51">
        <v>0</v>
      </c>
      <c r="P43" s="51">
        <v>0</v>
      </c>
      <c r="Q43" s="51">
        <v>0</v>
      </c>
      <c r="R43" s="154">
        <v>0</v>
      </c>
      <c r="S43" s="154">
        <f>R43*1.04</f>
        <v>0</v>
      </c>
      <c r="T43" s="154">
        <f>S43*1.04</f>
        <v>0</v>
      </c>
      <c r="U43" s="51">
        <v>0</v>
      </c>
      <c r="V43" s="51">
        <v>0</v>
      </c>
      <c r="W43" s="51">
        <v>0</v>
      </c>
      <c r="X43" s="51">
        <f t="shared" ref="X43:Y45" si="19">W43*1.04</f>
        <v>0</v>
      </c>
      <c r="Y43" s="51">
        <f t="shared" si="19"/>
        <v>0</v>
      </c>
    </row>
    <row r="44" spans="1:25" ht="15.45" customHeight="1" x14ac:dyDescent="0.25">
      <c r="A44" s="298" t="s">
        <v>23</v>
      </c>
      <c r="B44" s="298">
        <v>1</v>
      </c>
      <c r="C44" s="298" t="s">
        <v>99</v>
      </c>
      <c r="D44" s="298"/>
      <c r="E44" s="309" t="s">
        <v>310</v>
      </c>
      <c r="F44" s="69" t="s">
        <v>282</v>
      </c>
      <c r="G44" s="68"/>
      <c r="H44" s="68"/>
      <c r="I44" s="68"/>
      <c r="J44" s="68" t="s">
        <v>311</v>
      </c>
      <c r="K44" s="68"/>
      <c r="L44" s="53">
        <f t="shared" ref="L44:W44" si="20">L45+L47+L46</f>
        <v>1069.4000000000001</v>
      </c>
      <c r="M44" s="53">
        <f t="shared" si="20"/>
        <v>914.2</v>
      </c>
      <c r="N44" s="53">
        <f t="shared" si="20"/>
        <v>1650.8</v>
      </c>
      <c r="O44" s="53">
        <f t="shared" si="20"/>
        <v>1898.5</v>
      </c>
      <c r="P44" s="53">
        <f t="shared" si="20"/>
        <v>1929.3</v>
      </c>
      <c r="Q44" s="53">
        <f t="shared" si="20"/>
        <v>2148.25</v>
      </c>
      <c r="R44" s="153">
        <f t="shared" si="20"/>
        <v>2072.4</v>
      </c>
      <c r="S44" s="153">
        <f t="shared" si="20"/>
        <v>2265.5</v>
      </c>
      <c r="T44" s="153">
        <f t="shared" si="20"/>
        <v>2340.1500700000001</v>
      </c>
      <c r="U44" s="53">
        <f t="shared" si="20"/>
        <v>3380.8491600000002</v>
      </c>
      <c r="V44" s="53">
        <f t="shared" si="20"/>
        <v>3533</v>
      </c>
      <c r="W44" s="53">
        <f t="shared" si="20"/>
        <v>3702</v>
      </c>
      <c r="X44" s="53">
        <f>X45+X47+X46</f>
        <v>3879</v>
      </c>
      <c r="Y44" s="53">
        <f>Y45+Y47+Y46</f>
        <v>4034.1600000000003</v>
      </c>
    </row>
    <row r="45" spans="1:25" ht="41.3" customHeight="1" x14ac:dyDescent="0.25">
      <c r="A45" s="298"/>
      <c r="B45" s="298"/>
      <c r="C45" s="298"/>
      <c r="D45" s="298"/>
      <c r="E45" s="309"/>
      <c r="F45" s="306" t="s">
        <v>309</v>
      </c>
      <c r="G45" s="54">
        <v>704</v>
      </c>
      <c r="H45" s="54" t="s">
        <v>99</v>
      </c>
      <c r="I45" s="54" t="s">
        <v>396</v>
      </c>
      <c r="J45" s="54" t="s">
        <v>447</v>
      </c>
      <c r="K45" s="54" t="s">
        <v>312</v>
      </c>
      <c r="L45" s="51">
        <v>1069.4000000000001</v>
      </c>
      <c r="M45" s="51">
        <v>914.2</v>
      </c>
      <c r="N45" s="51">
        <v>1650.8</v>
      </c>
      <c r="O45" s="51">
        <v>1887</v>
      </c>
      <c r="P45" s="51">
        <v>1929.3</v>
      </c>
      <c r="Q45" s="51">
        <v>2148.25</v>
      </c>
      <c r="R45" s="154">
        <v>2072.4</v>
      </c>
      <c r="S45" s="154">
        <v>2265.5</v>
      </c>
      <c r="T45" s="154">
        <v>2340.1500700000001</v>
      </c>
      <c r="U45" s="51">
        <v>3380.8491600000002</v>
      </c>
      <c r="V45" s="51">
        <v>3533</v>
      </c>
      <c r="W45" s="51">
        <v>3702</v>
      </c>
      <c r="X45" s="51">
        <v>3879</v>
      </c>
      <c r="Y45" s="51">
        <f t="shared" si="19"/>
        <v>4034.1600000000003</v>
      </c>
    </row>
    <row r="46" spans="1:25" x14ac:dyDescent="0.25">
      <c r="A46" s="298"/>
      <c r="B46" s="298"/>
      <c r="C46" s="298"/>
      <c r="D46" s="298"/>
      <c r="E46" s="309"/>
      <c r="F46" s="306"/>
      <c r="G46" s="54" t="s">
        <v>300</v>
      </c>
      <c r="H46" s="54" t="s">
        <v>99</v>
      </c>
      <c r="I46" s="54" t="s">
        <v>155</v>
      </c>
      <c r="J46" s="54" t="s">
        <v>313</v>
      </c>
      <c r="K46" s="54" t="s">
        <v>314</v>
      </c>
      <c r="L46" s="51">
        <v>0</v>
      </c>
      <c r="M46" s="51">
        <v>0</v>
      </c>
      <c r="N46" s="51">
        <v>0</v>
      </c>
      <c r="O46" s="51">
        <v>8.5</v>
      </c>
      <c r="P46" s="51">
        <v>0</v>
      </c>
      <c r="Q46" s="51">
        <v>0</v>
      </c>
      <c r="R46" s="154">
        <v>0</v>
      </c>
      <c r="S46" s="154">
        <f>R46*1.04</f>
        <v>0</v>
      </c>
      <c r="T46" s="154">
        <f>S46*1.04</f>
        <v>0</v>
      </c>
      <c r="U46" s="51">
        <f t="shared" ref="U46:W47" si="21">T46*1.04</f>
        <v>0</v>
      </c>
      <c r="V46" s="51">
        <f t="shared" si="21"/>
        <v>0</v>
      </c>
      <c r="W46" s="51">
        <f t="shared" si="21"/>
        <v>0</v>
      </c>
      <c r="X46" s="51">
        <f>W46*1.04</f>
        <v>0</v>
      </c>
      <c r="Y46" s="51">
        <f>X46*1.04</f>
        <v>0</v>
      </c>
    </row>
    <row r="47" spans="1:25" x14ac:dyDescent="0.25">
      <c r="A47" s="298"/>
      <c r="B47" s="298"/>
      <c r="C47" s="298"/>
      <c r="D47" s="298"/>
      <c r="E47" s="309"/>
      <c r="F47" s="306"/>
      <c r="G47" s="54" t="s">
        <v>300</v>
      </c>
      <c r="H47" s="54" t="s">
        <v>99</v>
      </c>
      <c r="I47" s="54" t="s">
        <v>155</v>
      </c>
      <c r="J47" s="54" t="s">
        <v>315</v>
      </c>
      <c r="K47" s="54" t="s">
        <v>302</v>
      </c>
      <c r="L47" s="51">
        <v>0</v>
      </c>
      <c r="M47" s="51">
        <v>0</v>
      </c>
      <c r="N47" s="51">
        <v>0</v>
      </c>
      <c r="O47" s="51">
        <v>3</v>
      </c>
      <c r="P47" s="51">
        <v>0</v>
      </c>
      <c r="Q47" s="51">
        <v>0</v>
      </c>
      <c r="R47" s="154">
        <v>0</v>
      </c>
      <c r="S47" s="154">
        <f>R47*1.04</f>
        <v>0</v>
      </c>
      <c r="T47" s="154">
        <f>S47*1.04</f>
        <v>0</v>
      </c>
      <c r="U47" s="51">
        <f t="shared" si="21"/>
        <v>0</v>
      </c>
      <c r="V47" s="51">
        <f t="shared" si="21"/>
        <v>0</v>
      </c>
      <c r="W47" s="51">
        <f t="shared" si="21"/>
        <v>0</v>
      </c>
      <c r="X47" s="51">
        <f>W47*1.04</f>
        <v>0</v>
      </c>
      <c r="Y47" s="51">
        <f>X47*1.04</f>
        <v>0</v>
      </c>
    </row>
    <row r="48" spans="1:25" ht="15.45" customHeight="1" x14ac:dyDescent="0.25">
      <c r="A48" s="318" t="s">
        <v>23</v>
      </c>
      <c r="B48" s="327">
        <v>1</v>
      </c>
      <c r="C48" s="318" t="s">
        <v>103</v>
      </c>
      <c r="D48" s="318"/>
      <c r="E48" s="315" t="s">
        <v>104</v>
      </c>
      <c r="F48" s="69" t="s">
        <v>282</v>
      </c>
      <c r="G48" s="54"/>
      <c r="H48" s="74"/>
      <c r="I48" s="74"/>
      <c r="J48" s="68" t="s">
        <v>316</v>
      </c>
      <c r="K48" s="74"/>
      <c r="L48" s="53">
        <f t="shared" ref="L48:T48" si="22">L49</f>
        <v>0</v>
      </c>
      <c r="M48" s="53">
        <f t="shared" si="22"/>
        <v>0</v>
      </c>
      <c r="N48" s="53">
        <f t="shared" si="22"/>
        <v>0</v>
      </c>
      <c r="O48" s="53">
        <f t="shared" si="22"/>
        <v>0</v>
      </c>
      <c r="P48" s="53">
        <f>P49+P51</f>
        <v>263.39999999999998</v>
      </c>
      <c r="Q48" s="53">
        <f>Q49+Q51</f>
        <v>113.922</v>
      </c>
      <c r="R48" s="153">
        <v>200</v>
      </c>
      <c r="S48" s="153">
        <f t="shared" si="22"/>
        <v>200</v>
      </c>
      <c r="T48" s="153">
        <f t="shared" si="22"/>
        <v>205.50058999999999</v>
      </c>
      <c r="U48" s="53">
        <f>U49+U50+U51</f>
        <v>551.77719999999999</v>
      </c>
      <c r="V48" s="53">
        <f>V49+V50+V51</f>
        <v>200</v>
      </c>
      <c r="W48" s="53">
        <f>W49+W50+W51</f>
        <v>200</v>
      </c>
      <c r="X48" s="53">
        <f>X49+X50+X51</f>
        <v>200</v>
      </c>
      <c r="Y48" s="53">
        <f>Y49+Y50+Y51</f>
        <v>208</v>
      </c>
    </row>
    <row r="49" spans="1:25" ht="33.799999999999997" customHeight="1" x14ac:dyDescent="0.25">
      <c r="A49" s="319"/>
      <c r="B49" s="328"/>
      <c r="C49" s="319"/>
      <c r="D49" s="319"/>
      <c r="E49" s="316"/>
      <c r="F49" s="324" t="s">
        <v>296</v>
      </c>
      <c r="G49" s="54" t="s">
        <v>300</v>
      </c>
      <c r="H49" s="54" t="s">
        <v>99</v>
      </c>
      <c r="I49" s="54" t="s">
        <v>390</v>
      </c>
      <c r="J49" s="54" t="s">
        <v>449</v>
      </c>
      <c r="K49" s="54" t="s">
        <v>302</v>
      </c>
      <c r="L49" s="51">
        <v>0</v>
      </c>
      <c r="M49" s="51">
        <v>0</v>
      </c>
      <c r="N49" s="51">
        <v>0</v>
      </c>
      <c r="O49" s="51">
        <v>0</v>
      </c>
      <c r="P49" s="51">
        <v>0</v>
      </c>
      <c r="Q49" s="51">
        <v>0</v>
      </c>
      <c r="R49" s="154">
        <v>0</v>
      </c>
      <c r="S49" s="154">
        <v>200</v>
      </c>
      <c r="T49" s="154">
        <v>205.50058999999999</v>
      </c>
      <c r="U49" s="51">
        <v>195.69720000000001</v>
      </c>
      <c r="V49" s="51">
        <v>200</v>
      </c>
      <c r="W49" s="51">
        <v>200</v>
      </c>
      <c r="X49" s="51">
        <v>200</v>
      </c>
      <c r="Y49" s="51">
        <f>X49*1.04</f>
        <v>208</v>
      </c>
    </row>
    <row r="50" spans="1:25" x14ac:dyDescent="0.25">
      <c r="A50" s="319"/>
      <c r="B50" s="328"/>
      <c r="C50" s="319"/>
      <c r="D50" s="319"/>
      <c r="E50" s="316"/>
      <c r="F50" s="326"/>
      <c r="G50" s="54" t="s">
        <v>300</v>
      </c>
      <c r="H50" s="54" t="s">
        <v>99</v>
      </c>
      <c r="I50" s="54" t="s">
        <v>305</v>
      </c>
      <c r="J50" s="54" t="s">
        <v>448</v>
      </c>
      <c r="K50" s="54" t="s">
        <v>302</v>
      </c>
      <c r="L50" s="51"/>
      <c r="M50" s="51"/>
      <c r="N50" s="51"/>
      <c r="O50" s="51"/>
      <c r="P50" s="51"/>
      <c r="Q50" s="51"/>
      <c r="R50" s="154"/>
      <c r="S50" s="154"/>
      <c r="T50" s="154"/>
      <c r="U50" s="51">
        <v>356.08</v>
      </c>
      <c r="V50" s="51"/>
      <c r="W50" s="51"/>
      <c r="X50" s="51"/>
      <c r="Y50" s="51"/>
    </row>
    <row r="51" spans="1:25" ht="54.35" x14ac:dyDescent="0.25">
      <c r="A51" s="320"/>
      <c r="B51" s="329"/>
      <c r="C51" s="320"/>
      <c r="D51" s="320"/>
      <c r="E51" s="317"/>
      <c r="F51" s="70" t="s">
        <v>322</v>
      </c>
      <c r="G51" s="54" t="s">
        <v>286</v>
      </c>
      <c r="H51" s="54" t="s">
        <v>99</v>
      </c>
      <c r="I51" s="54" t="s">
        <v>155</v>
      </c>
      <c r="J51" s="54" t="s">
        <v>318</v>
      </c>
      <c r="K51" s="54" t="s">
        <v>304</v>
      </c>
      <c r="L51" s="51">
        <v>0</v>
      </c>
      <c r="M51" s="51">
        <v>0</v>
      </c>
      <c r="N51" s="51">
        <v>0</v>
      </c>
      <c r="O51" s="51">
        <v>0</v>
      </c>
      <c r="P51" s="51">
        <v>263.39999999999998</v>
      </c>
      <c r="Q51" s="51">
        <v>113.922</v>
      </c>
      <c r="R51" s="154">
        <v>200</v>
      </c>
      <c r="S51" s="154">
        <v>0</v>
      </c>
      <c r="T51" s="154">
        <v>0</v>
      </c>
      <c r="U51" s="51">
        <v>0</v>
      </c>
      <c r="V51" s="51">
        <v>0</v>
      </c>
      <c r="W51" s="51">
        <v>0</v>
      </c>
      <c r="X51" s="51">
        <f>W51*1.04</f>
        <v>0</v>
      </c>
      <c r="Y51" s="51">
        <f>X51*1.04</f>
        <v>0</v>
      </c>
    </row>
    <row r="52" spans="1:25" ht="15.45" customHeight="1" x14ac:dyDescent="0.25">
      <c r="A52" s="298" t="s">
        <v>23</v>
      </c>
      <c r="B52" s="298" t="s">
        <v>25</v>
      </c>
      <c r="C52" s="298" t="s">
        <v>109</v>
      </c>
      <c r="D52" s="298"/>
      <c r="E52" s="309" t="s">
        <v>110</v>
      </c>
      <c r="F52" s="69" t="s">
        <v>319</v>
      </c>
      <c r="G52" s="76"/>
      <c r="H52" s="54"/>
      <c r="I52" s="54"/>
      <c r="J52" s="68" t="s">
        <v>320</v>
      </c>
      <c r="K52" s="54"/>
      <c r="L52" s="53">
        <f>L53</f>
        <v>0</v>
      </c>
      <c r="M52" s="53">
        <f>M53</f>
        <v>0</v>
      </c>
      <c r="N52" s="53">
        <f>N53</f>
        <v>0</v>
      </c>
      <c r="O52" s="53">
        <f>O54</f>
        <v>18.3</v>
      </c>
      <c r="P52" s="53">
        <f t="shared" ref="P52:Y52" si="23">P53</f>
        <v>0</v>
      </c>
      <c r="Q52" s="53">
        <f t="shared" si="23"/>
        <v>0</v>
      </c>
      <c r="R52" s="153">
        <f t="shared" si="23"/>
        <v>0</v>
      </c>
      <c r="S52" s="153">
        <f t="shared" si="23"/>
        <v>0</v>
      </c>
      <c r="T52" s="153">
        <f t="shared" si="23"/>
        <v>0</v>
      </c>
      <c r="U52" s="53">
        <f t="shared" si="23"/>
        <v>8.75</v>
      </c>
      <c r="V52" s="53">
        <f t="shared" si="23"/>
        <v>0</v>
      </c>
      <c r="W52" s="53">
        <f t="shared" si="23"/>
        <v>0</v>
      </c>
      <c r="X52" s="53">
        <f t="shared" si="23"/>
        <v>0</v>
      </c>
      <c r="Y52" s="53">
        <f t="shared" si="23"/>
        <v>0</v>
      </c>
    </row>
    <row r="53" spans="1:25" ht="23.1" x14ac:dyDescent="0.25">
      <c r="A53" s="298"/>
      <c r="B53" s="298"/>
      <c r="C53" s="298"/>
      <c r="D53" s="298"/>
      <c r="E53" s="309"/>
      <c r="F53" s="70" t="s">
        <v>321</v>
      </c>
      <c r="G53" s="54">
        <v>704</v>
      </c>
      <c r="H53" s="54" t="s">
        <v>99</v>
      </c>
      <c r="I53" s="54" t="s">
        <v>155</v>
      </c>
      <c r="J53" s="54" t="s">
        <v>450</v>
      </c>
      <c r="K53" s="54" t="s">
        <v>302</v>
      </c>
      <c r="L53" s="51">
        <v>0</v>
      </c>
      <c r="M53" s="51">
        <v>0</v>
      </c>
      <c r="N53" s="51">
        <v>0</v>
      </c>
      <c r="O53" s="51">
        <v>0</v>
      </c>
      <c r="P53" s="51">
        <v>0</v>
      </c>
      <c r="Q53" s="51">
        <v>0</v>
      </c>
      <c r="R53" s="154">
        <v>0</v>
      </c>
      <c r="S53" s="154">
        <v>0</v>
      </c>
      <c r="T53" s="154">
        <v>0</v>
      </c>
      <c r="U53" s="51">
        <v>8.75</v>
      </c>
      <c r="V53" s="51">
        <v>0</v>
      </c>
      <c r="W53" s="51">
        <v>0</v>
      </c>
      <c r="X53" s="51">
        <f t="shared" ref="X53:Y56" si="24">W53*1.04</f>
        <v>0</v>
      </c>
      <c r="Y53" s="51">
        <f t="shared" si="24"/>
        <v>0</v>
      </c>
    </row>
    <row r="54" spans="1:25" ht="68.3" customHeight="1" x14ac:dyDescent="0.25">
      <c r="A54" s="298"/>
      <c r="B54" s="298"/>
      <c r="C54" s="298"/>
      <c r="D54" s="298"/>
      <c r="E54" s="309"/>
      <c r="F54" s="70" t="s">
        <v>322</v>
      </c>
      <c r="G54" s="54" t="s">
        <v>286</v>
      </c>
      <c r="H54" s="54" t="s">
        <v>99</v>
      </c>
      <c r="I54" s="54" t="s">
        <v>155</v>
      </c>
      <c r="J54" s="54" t="s">
        <v>323</v>
      </c>
      <c r="K54" s="54" t="s">
        <v>324</v>
      </c>
      <c r="L54" s="51">
        <v>0</v>
      </c>
      <c r="M54" s="51">
        <v>0</v>
      </c>
      <c r="N54" s="51">
        <v>0</v>
      </c>
      <c r="O54" s="51">
        <v>18.3</v>
      </c>
      <c r="P54" s="51">
        <v>0</v>
      </c>
      <c r="Q54" s="51">
        <v>0</v>
      </c>
      <c r="R54" s="154">
        <v>0</v>
      </c>
      <c r="S54" s="154">
        <f>R54*1.04</f>
        <v>0</v>
      </c>
      <c r="T54" s="154">
        <f>S54*1.04</f>
        <v>0</v>
      </c>
      <c r="U54" s="51">
        <v>0</v>
      </c>
      <c r="V54" s="51">
        <v>0</v>
      </c>
      <c r="W54" s="51">
        <v>0</v>
      </c>
      <c r="X54" s="51">
        <f t="shared" si="24"/>
        <v>0</v>
      </c>
      <c r="Y54" s="51">
        <f t="shared" si="24"/>
        <v>0</v>
      </c>
    </row>
    <row r="55" spans="1:25" ht="15.45" customHeight="1" x14ac:dyDescent="0.25">
      <c r="A55" s="298" t="s">
        <v>23</v>
      </c>
      <c r="B55" s="298" t="s">
        <v>25</v>
      </c>
      <c r="C55" s="298" t="s">
        <v>23</v>
      </c>
      <c r="D55" s="298"/>
      <c r="E55" s="309" t="s">
        <v>116</v>
      </c>
      <c r="F55" s="69" t="s">
        <v>282</v>
      </c>
      <c r="G55" s="54"/>
      <c r="H55" s="54"/>
      <c r="I55" s="54"/>
      <c r="J55" s="68" t="s">
        <v>391</v>
      </c>
      <c r="K55" s="54"/>
      <c r="L55" s="53">
        <f t="shared" ref="L55:R55" si="25">L56</f>
        <v>0</v>
      </c>
      <c r="M55" s="53">
        <f t="shared" si="25"/>
        <v>0</v>
      </c>
      <c r="N55" s="53">
        <f t="shared" si="25"/>
        <v>0</v>
      </c>
      <c r="O55" s="53">
        <f t="shared" si="25"/>
        <v>0</v>
      </c>
      <c r="P55" s="53">
        <f t="shared" si="25"/>
        <v>0</v>
      </c>
      <c r="Q55" s="53">
        <f t="shared" si="25"/>
        <v>0</v>
      </c>
      <c r="R55" s="153">
        <f t="shared" si="25"/>
        <v>0</v>
      </c>
      <c r="S55" s="153">
        <f>R55*1.04</f>
        <v>0</v>
      </c>
      <c r="T55" s="153">
        <f>S55*1.04</f>
        <v>0</v>
      </c>
      <c r="U55" s="53">
        <f>T55*1.04</f>
        <v>0</v>
      </c>
      <c r="V55" s="53">
        <f>U55*1.04</f>
        <v>0</v>
      </c>
      <c r="W55" s="53">
        <f>V55*1.04</f>
        <v>0</v>
      </c>
      <c r="X55" s="53">
        <f t="shared" si="24"/>
        <v>0</v>
      </c>
      <c r="Y55" s="53">
        <f t="shared" si="24"/>
        <v>0</v>
      </c>
    </row>
    <row r="56" spans="1:25" ht="30.75" customHeight="1" x14ac:dyDescent="0.25">
      <c r="A56" s="298"/>
      <c r="B56" s="298"/>
      <c r="C56" s="298"/>
      <c r="D56" s="298"/>
      <c r="E56" s="309"/>
      <c r="F56" s="70" t="s">
        <v>321</v>
      </c>
      <c r="G56" s="54">
        <v>704</v>
      </c>
      <c r="H56" s="54" t="s">
        <v>99</v>
      </c>
      <c r="I56" s="54" t="s">
        <v>155</v>
      </c>
      <c r="J56" s="54" t="s">
        <v>325</v>
      </c>
      <c r="K56" s="54" t="s">
        <v>302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154">
        <v>0</v>
      </c>
      <c r="U56" s="51">
        <v>0</v>
      </c>
      <c r="V56" s="51">
        <v>0</v>
      </c>
      <c r="W56" s="51">
        <v>0</v>
      </c>
      <c r="X56" s="51">
        <f t="shared" si="24"/>
        <v>0</v>
      </c>
      <c r="Y56" s="51">
        <f t="shared" si="24"/>
        <v>0</v>
      </c>
    </row>
    <row r="57" spans="1:25" ht="15.45" customHeight="1" x14ac:dyDescent="0.25">
      <c r="A57" s="298" t="s">
        <v>23</v>
      </c>
      <c r="B57" s="298" t="s">
        <v>25</v>
      </c>
      <c r="C57" s="298" t="s">
        <v>125</v>
      </c>
      <c r="D57" s="308"/>
      <c r="E57" s="309" t="s">
        <v>126</v>
      </c>
      <c r="F57" s="69" t="s">
        <v>282</v>
      </c>
      <c r="G57" s="68"/>
      <c r="H57" s="68"/>
      <c r="I57" s="68"/>
      <c r="J57" s="68" t="s">
        <v>326</v>
      </c>
      <c r="K57" s="68"/>
      <c r="L57" s="53">
        <f t="shared" ref="L57:W57" si="26">L58+L59</f>
        <v>0</v>
      </c>
      <c r="M57" s="53">
        <f t="shared" si="26"/>
        <v>0</v>
      </c>
      <c r="N57" s="53">
        <f t="shared" si="26"/>
        <v>0</v>
      </c>
      <c r="O57" s="53">
        <f t="shared" si="26"/>
        <v>1.2</v>
      </c>
      <c r="P57" s="53">
        <f t="shared" si="26"/>
        <v>0</v>
      </c>
      <c r="Q57" s="53">
        <f t="shared" si="26"/>
        <v>0</v>
      </c>
      <c r="R57" s="153">
        <f t="shared" si="26"/>
        <v>0</v>
      </c>
      <c r="S57" s="153">
        <f t="shared" si="26"/>
        <v>0</v>
      </c>
      <c r="T57" s="153">
        <f t="shared" si="26"/>
        <v>30.026</v>
      </c>
      <c r="U57" s="53">
        <f t="shared" si="26"/>
        <v>0</v>
      </c>
      <c r="V57" s="53">
        <f t="shared" si="26"/>
        <v>100</v>
      </c>
      <c r="W57" s="53">
        <f t="shared" si="26"/>
        <v>100</v>
      </c>
      <c r="X57" s="53">
        <f>X58+X59</f>
        <v>100</v>
      </c>
      <c r="Y57" s="53">
        <f>Y58+Y59</f>
        <v>104</v>
      </c>
    </row>
    <row r="58" spans="1:25" ht="21.75" x14ac:dyDescent="0.25">
      <c r="A58" s="298"/>
      <c r="B58" s="298"/>
      <c r="C58" s="298"/>
      <c r="D58" s="308"/>
      <c r="E58" s="309"/>
      <c r="F58" s="71" t="s">
        <v>296</v>
      </c>
      <c r="G58" s="75" t="s">
        <v>300</v>
      </c>
      <c r="H58" s="75" t="s">
        <v>99</v>
      </c>
      <c r="I58" s="75" t="s">
        <v>317</v>
      </c>
      <c r="J58" s="75" t="s">
        <v>327</v>
      </c>
      <c r="K58" s="75" t="s">
        <v>302</v>
      </c>
      <c r="L58" s="51">
        <v>0</v>
      </c>
      <c r="M58" s="51">
        <v>0</v>
      </c>
      <c r="N58" s="51">
        <v>0</v>
      </c>
      <c r="O58" s="51">
        <v>0</v>
      </c>
      <c r="P58" s="51">
        <v>0</v>
      </c>
      <c r="Q58" s="51">
        <v>0</v>
      </c>
      <c r="R58" s="154">
        <v>0</v>
      </c>
      <c r="S58" s="154">
        <v>0</v>
      </c>
      <c r="T58" s="154">
        <v>30.026</v>
      </c>
      <c r="U58" s="51">
        <v>0</v>
      </c>
      <c r="V58" s="51">
        <v>100</v>
      </c>
      <c r="W58" s="51">
        <v>100</v>
      </c>
      <c r="X58" s="51">
        <v>100</v>
      </c>
      <c r="Y58" s="51">
        <f>X58*1.04</f>
        <v>104</v>
      </c>
    </row>
    <row r="59" spans="1:25" ht="32.6" x14ac:dyDescent="0.25">
      <c r="A59" s="298"/>
      <c r="B59" s="298"/>
      <c r="C59" s="298"/>
      <c r="D59" s="308"/>
      <c r="E59" s="309"/>
      <c r="F59" s="71" t="s">
        <v>287</v>
      </c>
      <c r="G59" s="75" t="s">
        <v>288</v>
      </c>
      <c r="H59" s="75" t="s">
        <v>99</v>
      </c>
      <c r="I59" s="75" t="s">
        <v>317</v>
      </c>
      <c r="J59" s="75" t="s">
        <v>327</v>
      </c>
      <c r="K59" s="75" t="s">
        <v>328</v>
      </c>
      <c r="L59" s="51">
        <v>0</v>
      </c>
      <c r="M59" s="51">
        <v>0</v>
      </c>
      <c r="N59" s="51">
        <v>0</v>
      </c>
      <c r="O59" s="51">
        <v>1.2</v>
      </c>
      <c r="P59" s="51">
        <v>0</v>
      </c>
      <c r="Q59" s="51">
        <v>0</v>
      </c>
      <c r="R59" s="154">
        <v>0</v>
      </c>
      <c r="S59" s="154">
        <f t="shared" ref="S59:X59" si="27">R59*1.04</f>
        <v>0</v>
      </c>
      <c r="T59" s="154">
        <f t="shared" si="27"/>
        <v>0</v>
      </c>
      <c r="U59" s="51">
        <f t="shared" si="27"/>
        <v>0</v>
      </c>
      <c r="V59" s="51">
        <f t="shared" si="27"/>
        <v>0</v>
      </c>
      <c r="W59" s="51">
        <f t="shared" si="27"/>
        <v>0</v>
      </c>
      <c r="X59" s="51">
        <f t="shared" si="27"/>
        <v>0</v>
      </c>
      <c r="Y59" s="51">
        <f>X59*1.04</f>
        <v>0</v>
      </c>
    </row>
    <row r="60" spans="1:25" ht="15.45" customHeight="1" x14ac:dyDescent="0.25">
      <c r="A60" s="318" t="s">
        <v>23</v>
      </c>
      <c r="B60" s="318" t="s">
        <v>25</v>
      </c>
      <c r="C60" s="318" t="s">
        <v>142</v>
      </c>
      <c r="D60" s="321"/>
      <c r="E60" s="315" t="s">
        <v>329</v>
      </c>
      <c r="F60" s="69" t="s">
        <v>282</v>
      </c>
      <c r="G60" s="68"/>
      <c r="H60" s="68"/>
      <c r="I60" s="68"/>
      <c r="J60" s="68" t="s">
        <v>330</v>
      </c>
      <c r="K60" s="68"/>
      <c r="L60" s="53">
        <f t="shared" ref="L60:Y60" si="28">SUM(L61:L63)</f>
        <v>0</v>
      </c>
      <c r="M60" s="53">
        <f t="shared" si="28"/>
        <v>0</v>
      </c>
      <c r="N60" s="53">
        <f t="shared" si="28"/>
        <v>0</v>
      </c>
      <c r="O60" s="53">
        <f t="shared" si="28"/>
        <v>2280</v>
      </c>
      <c r="P60" s="53">
        <f t="shared" si="28"/>
        <v>1.8</v>
      </c>
      <c r="Q60" s="53">
        <f t="shared" si="28"/>
        <v>3241.2490000000003</v>
      </c>
      <c r="R60" s="53">
        <f t="shared" si="28"/>
        <v>0</v>
      </c>
      <c r="S60" s="53">
        <f t="shared" si="28"/>
        <v>252.9</v>
      </c>
      <c r="T60" s="153">
        <f t="shared" si="28"/>
        <v>251.78063</v>
      </c>
      <c r="U60" s="53">
        <f t="shared" si="28"/>
        <v>1287.0547999999999</v>
      </c>
      <c r="V60" s="53">
        <f t="shared" si="28"/>
        <v>347</v>
      </c>
      <c r="W60" s="53">
        <f t="shared" si="28"/>
        <v>348</v>
      </c>
      <c r="X60" s="53">
        <f t="shared" si="28"/>
        <v>349</v>
      </c>
      <c r="Y60" s="53">
        <f t="shared" si="28"/>
        <v>362.96000000000004</v>
      </c>
    </row>
    <row r="61" spans="1:25" ht="42.8" customHeight="1" x14ac:dyDescent="0.25">
      <c r="A61" s="319"/>
      <c r="B61" s="319"/>
      <c r="C61" s="319"/>
      <c r="D61" s="322"/>
      <c r="E61" s="316"/>
      <c r="F61" s="70" t="s">
        <v>309</v>
      </c>
      <c r="G61" s="54" t="s">
        <v>300</v>
      </c>
      <c r="H61" s="54" t="s">
        <v>99</v>
      </c>
      <c r="I61" s="54" t="s">
        <v>451</v>
      </c>
      <c r="J61" s="54" t="s">
        <v>462</v>
      </c>
      <c r="K61" s="54" t="s">
        <v>302</v>
      </c>
      <c r="L61" s="51">
        <v>0</v>
      </c>
      <c r="M61" s="51">
        <v>0</v>
      </c>
      <c r="N61" s="51">
        <v>0</v>
      </c>
      <c r="O61" s="51">
        <v>0</v>
      </c>
      <c r="P61" s="51">
        <v>1.8</v>
      </c>
      <c r="Q61" s="51">
        <v>595.49099999999999</v>
      </c>
      <c r="R61" s="51">
        <v>0</v>
      </c>
      <c r="S61" s="154">
        <v>252.9</v>
      </c>
      <c r="T61" s="154">
        <v>251.78063</v>
      </c>
      <c r="U61" s="51">
        <v>277.0548</v>
      </c>
      <c r="V61" s="51">
        <v>347</v>
      </c>
      <c r="W61" s="51">
        <v>348</v>
      </c>
      <c r="X61" s="51">
        <v>349</v>
      </c>
      <c r="Y61" s="51">
        <f t="shared" ref="X61:Y63" si="29">X61*1.04</f>
        <v>362.96000000000004</v>
      </c>
    </row>
    <row r="62" spans="1:25" ht="26.5" customHeight="1" x14ac:dyDescent="0.25">
      <c r="A62" s="319"/>
      <c r="B62" s="319"/>
      <c r="C62" s="319"/>
      <c r="D62" s="322"/>
      <c r="E62" s="316"/>
      <c r="F62" s="306" t="s">
        <v>148</v>
      </c>
      <c r="G62" s="54" t="s">
        <v>300</v>
      </c>
      <c r="H62" s="54" t="s">
        <v>99</v>
      </c>
      <c r="I62" s="54" t="s">
        <v>317</v>
      </c>
      <c r="J62" s="54" t="s">
        <v>452</v>
      </c>
      <c r="K62" s="54" t="s">
        <v>302</v>
      </c>
      <c r="L62" s="51">
        <v>0</v>
      </c>
      <c r="M62" s="51">
        <v>0</v>
      </c>
      <c r="N62" s="51">
        <v>0</v>
      </c>
      <c r="O62" s="51">
        <v>2097.6</v>
      </c>
      <c r="P62" s="51">
        <v>0</v>
      </c>
      <c r="Q62" s="51">
        <v>2619.3000000000002</v>
      </c>
      <c r="R62" s="51">
        <v>0</v>
      </c>
      <c r="S62" s="154">
        <f>R62*1.04</f>
        <v>0</v>
      </c>
      <c r="T62" s="154">
        <f>S62*1.04</f>
        <v>0</v>
      </c>
      <c r="U62" s="51">
        <v>1000</v>
      </c>
      <c r="V62" s="51">
        <v>0</v>
      </c>
      <c r="W62" s="51">
        <f>V62*1.04</f>
        <v>0</v>
      </c>
      <c r="X62" s="51">
        <f t="shared" si="29"/>
        <v>0</v>
      </c>
      <c r="Y62" s="51">
        <f t="shared" si="29"/>
        <v>0</v>
      </c>
    </row>
    <row r="63" spans="1:25" ht="29.25" customHeight="1" x14ac:dyDescent="0.25">
      <c r="A63" s="319"/>
      <c r="B63" s="319"/>
      <c r="C63" s="319"/>
      <c r="D63" s="322"/>
      <c r="E63" s="316"/>
      <c r="F63" s="306"/>
      <c r="G63" s="54" t="s">
        <v>300</v>
      </c>
      <c r="H63" s="54" t="s">
        <v>99</v>
      </c>
      <c r="I63" s="54" t="s">
        <v>317</v>
      </c>
      <c r="J63" s="54" t="s">
        <v>453</v>
      </c>
      <c r="K63" s="54" t="s">
        <v>302</v>
      </c>
      <c r="L63" s="51">
        <v>0</v>
      </c>
      <c r="M63" s="51">
        <v>0</v>
      </c>
      <c r="N63" s="51">
        <v>0</v>
      </c>
      <c r="O63" s="51">
        <v>182.4</v>
      </c>
      <c r="P63" s="51">
        <v>0</v>
      </c>
      <c r="Q63" s="51">
        <v>26.457999999999998</v>
      </c>
      <c r="R63" s="51">
        <v>0</v>
      </c>
      <c r="S63" s="154">
        <f>R63*1.04</f>
        <v>0</v>
      </c>
      <c r="T63" s="154">
        <f>S63*1.04</f>
        <v>0</v>
      </c>
      <c r="U63" s="51">
        <v>10</v>
      </c>
      <c r="V63" s="51">
        <v>0</v>
      </c>
      <c r="W63" s="51">
        <f>V63*1.04</f>
        <v>0</v>
      </c>
      <c r="X63" s="51">
        <f t="shared" si="29"/>
        <v>0</v>
      </c>
      <c r="Y63" s="51">
        <f t="shared" si="29"/>
        <v>0</v>
      </c>
    </row>
    <row r="64" spans="1:25" ht="15.45" customHeight="1" x14ac:dyDescent="0.25">
      <c r="A64" s="298" t="s">
        <v>23</v>
      </c>
      <c r="B64" s="298" t="s">
        <v>25</v>
      </c>
      <c r="C64" s="298" t="s">
        <v>155</v>
      </c>
      <c r="D64" s="308"/>
      <c r="E64" s="309" t="s">
        <v>331</v>
      </c>
      <c r="F64" s="69" t="s">
        <v>282</v>
      </c>
      <c r="G64" s="54"/>
      <c r="H64" s="54"/>
      <c r="I64" s="54"/>
      <c r="J64" s="68" t="s">
        <v>332</v>
      </c>
      <c r="K64" s="54"/>
      <c r="L64" s="53">
        <f t="shared" ref="L64:T64" si="30">L65+L68</f>
        <v>0</v>
      </c>
      <c r="M64" s="53">
        <f t="shared" si="30"/>
        <v>0</v>
      </c>
      <c r="N64" s="53">
        <f t="shared" si="30"/>
        <v>0</v>
      </c>
      <c r="O64" s="53">
        <f t="shared" si="30"/>
        <v>52.2</v>
      </c>
      <c r="P64" s="53">
        <f t="shared" si="30"/>
        <v>0</v>
      </c>
      <c r="Q64" s="53">
        <f t="shared" si="30"/>
        <v>0</v>
      </c>
      <c r="R64" s="153">
        <f t="shared" si="30"/>
        <v>0</v>
      </c>
      <c r="S64" s="153">
        <f t="shared" si="30"/>
        <v>4145.2</v>
      </c>
      <c r="T64" s="153">
        <f t="shared" si="30"/>
        <v>2598.07951</v>
      </c>
      <c r="U64" s="53">
        <f>U65+U68+U66+U67</f>
        <v>7058.0003399999996</v>
      </c>
      <c r="V64" s="53">
        <f>V65+V68+V66+V67</f>
        <v>2267</v>
      </c>
      <c r="W64" s="53">
        <f>W65+W68+W66+W67</f>
        <v>2293</v>
      </c>
      <c r="X64" s="53">
        <f>X65+X68+X66+X67</f>
        <v>2319</v>
      </c>
      <c r="Y64" s="53">
        <f>Y65+Y68+Y66+Y67</f>
        <v>2411.7600000000002</v>
      </c>
    </row>
    <row r="65" spans="1:26" ht="73.55" customHeight="1" x14ac:dyDescent="0.25">
      <c r="A65" s="298"/>
      <c r="B65" s="298"/>
      <c r="C65" s="298"/>
      <c r="D65" s="308"/>
      <c r="E65" s="309"/>
      <c r="F65" s="70" t="s">
        <v>322</v>
      </c>
      <c r="G65" s="54" t="s">
        <v>286</v>
      </c>
      <c r="H65" s="54" t="s">
        <v>99</v>
      </c>
      <c r="I65" s="54" t="s">
        <v>305</v>
      </c>
      <c r="J65" s="54" t="s">
        <v>333</v>
      </c>
      <c r="K65" s="54" t="s">
        <v>324</v>
      </c>
      <c r="L65" s="51">
        <v>0</v>
      </c>
      <c r="M65" s="51">
        <v>0</v>
      </c>
      <c r="N65" s="51">
        <v>0</v>
      </c>
      <c r="O65" s="51">
        <v>52.2</v>
      </c>
      <c r="P65" s="51">
        <v>0</v>
      </c>
      <c r="Q65" s="51">
        <v>0</v>
      </c>
      <c r="R65" s="154">
        <v>0</v>
      </c>
      <c r="S65" s="154">
        <v>0</v>
      </c>
      <c r="T65" s="154">
        <v>0</v>
      </c>
      <c r="U65" s="51">
        <v>0</v>
      </c>
      <c r="V65" s="51">
        <v>1605</v>
      </c>
      <c r="W65" s="51">
        <v>1605</v>
      </c>
      <c r="X65" s="51">
        <v>1605</v>
      </c>
      <c r="Y65" s="51">
        <f>X65*1.04</f>
        <v>1669.2</v>
      </c>
    </row>
    <row r="66" spans="1:26" ht="73.55" customHeight="1" x14ac:dyDescent="0.25">
      <c r="A66" s="298"/>
      <c r="B66" s="298"/>
      <c r="C66" s="298"/>
      <c r="D66" s="308"/>
      <c r="E66" s="309"/>
      <c r="F66" s="312" t="s">
        <v>148</v>
      </c>
      <c r="G66" s="187" t="s">
        <v>300</v>
      </c>
      <c r="H66" s="54" t="s">
        <v>99</v>
      </c>
      <c r="I66" s="54" t="s">
        <v>305</v>
      </c>
      <c r="J66" s="54" t="s">
        <v>455</v>
      </c>
      <c r="K66" s="54" t="s">
        <v>302</v>
      </c>
      <c r="L66" s="51"/>
      <c r="M66" s="51"/>
      <c r="N66" s="51"/>
      <c r="O66" s="51"/>
      <c r="P66" s="51"/>
      <c r="Q66" s="51"/>
      <c r="R66" s="154"/>
      <c r="S66" s="154"/>
      <c r="T66" s="154"/>
      <c r="U66" s="51">
        <v>3413.9999999999995</v>
      </c>
      <c r="V66" s="51">
        <v>0</v>
      </c>
      <c r="W66" s="51">
        <v>0</v>
      </c>
      <c r="X66" s="51">
        <v>0</v>
      </c>
      <c r="Y66" s="51">
        <f>X66*1.04</f>
        <v>0</v>
      </c>
    </row>
    <row r="67" spans="1:26" ht="20.25" customHeight="1" x14ac:dyDescent="0.25">
      <c r="A67" s="298"/>
      <c r="B67" s="298"/>
      <c r="C67" s="298"/>
      <c r="D67" s="308"/>
      <c r="E67" s="309"/>
      <c r="F67" s="313"/>
      <c r="G67" s="187" t="s">
        <v>300</v>
      </c>
      <c r="H67" s="54" t="s">
        <v>99</v>
      </c>
      <c r="I67" s="54" t="s">
        <v>305</v>
      </c>
      <c r="J67" s="54" t="s">
        <v>454</v>
      </c>
      <c r="K67" s="54" t="s">
        <v>302</v>
      </c>
      <c r="L67" s="51"/>
      <c r="M67" s="51"/>
      <c r="N67" s="51"/>
      <c r="O67" s="51"/>
      <c r="P67" s="51"/>
      <c r="Q67" s="51"/>
      <c r="R67" s="154"/>
      <c r="S67" s="154"/>
      <c r="T67" s="154"/>
      <c r="U67" s="51">
        <v>1693.2</v>
      </c>
      <c r="V67" s="51">
        <v>0</v>
      </c>
      <c r="W67" s="51">
        <v>0</v>
      </c>
      <c r="X67" s="51">
        <v>0</v>
      </c>
      <c r="Y67" s="51">
        <f>X67*1.04</f>
        <v>0</v>
      </c>
    </row>
    <row r="68" spans="1:26" ht="82.55" customHeight="1" x14ac:dyDescent="0.25">
      <c r="A68" s="298"/>
      <c r="B68" s="298"/>
      <c r="C68" s="298"/>
      <c r="D68" s="308"/>
      <c r="E68" s="309"/>
      <c r="F68" s="314"/>
      <c r="G68" s="54" t="s">
        <v>300</v>
      </c>
      <c r="H68" s="54" t="s">
        <v>99</v>
      </c>
      <c r="I68" s="54" t="s">
        <v>305</v>
      </c>
      <c r="J68" s="54" t="s">
        <v>432</v>
      </c>
      <c r="K68" s="54" t="s">
        <v>431</v>
      </c>
      <c r="L68" s="51">
        <v>0</v>
      </c>
      <c r="M68" s="51">
        <v>0</v>
      </c>
      <c r="N68" s="51">
        <v>0</v>
      </c>
      <c r="O68" s="51">
        <v>0</v>
      </c>
      <c r="P68" s="51">
        <v>0</v>
      </c>
      <c r="Q68" s="51">
        <v>0</v>
      </c>
      <c r="R68" s="154">
        <v>0</v>
      </c>
      <c r="S68" s="154">
        <v>4145.2</v>
      </c>
      <c r="T68" s="154">
        <v>2598.07951</v>
      </c>
      <c r="U68" s="51">
        <v>1950.80034</v>
      </c>
      <c r="V68" s="51">
        <v>662</v>
      </c>
      <c r="W68" s="51">
        <v>688</v>
      </c>
      <c r="X68" s="51">
        <v>714</v>
      </c>
      <c r="Y68" s="51">
        <f>X68*1.04</f>
        <v>742.56000000000006</v>
      </c>
    </row>
    <row r="69" spans="1:26" ht="15.45" customHeight="1" x14ac:dyDescent="0.25">
      <c r="A69" s="300" t="s">
        <v>23</v>
      </c>
      <c r="B69" s="300" t="s">
        <v>52</v>
      </c>
      <c r="C69" s="298"/>
      <c r="D69" s="308"/>
      <c r="E69" s="310" t="s">
        <v>53</v>
      </c>
      <c r="F69" s="69" t="s">
        <v>282</v>
      </c>
      <c r="G69" s="68"/>
      <c r="H69" s="68"/>
      <c r="I69" s="68"/>
      <c r="J69" s="68" t="s">
        <v>336</v>
      </c>
      <c r="K69" s="68"/>
      <c r="L69" s="53">
        <f t="shared" ref="L69:Y69" si="31">L73+L79+L81+L95+L97+L99</f>
        <v>47.2</v>
      </c>
      <c r="M69" s="53">
        <f t="shared" si="31"/>
        <v>97</v>
      </c>
      <c r="N69" s="53">
        <f t="shared" si="31"/>
        <v>364.29999999999995</v>
      </c>
      <c r="O69" s="53">
        <f t="shared" si="31"/>
        <v>651.5</v>
      </c>
      <c r="P69" s="53">
        <f t="shared" si="31"/>
        <v>690.4</v>
      </c>
      <c r="Q69" s="53">
        <f t="shared" si="31"/>
        <v>774.26499999999999</v>
      </c>
      <c r="R69" s="153">
        <f t="shared" si="31"/>
        <v>237.10000000000002</v>
      </c>
      <c r="S69" s="153">
        <f t="shared" si="31"/>
        <v>259.90000000000003</v>
      </c>
      <c r="T69" s="153">
        <f t="shared" si="31"/>
        <v>219.72813000000002</v>
      </c>
      <c r="U69" s="53">
        <f t="shared" si="31"/>
        <v>1399.4133999999999</v>
      </c>
      <c r="V69" s="53">
        <f t="shared" si="31"/>
        <v>925</v>
      </c>
      <c r="W69" s="53">
        <f t="shared" si="31"/>
        <v>925</v>
      </c>
      <c r="X69" s="53">
        <f t="shared" si="31"/>
        <v>925</v>
      </c>
      <c r="Y69" s="53">
        <f t="shared" si="31"/>
        <v>962</v>
      </c>
      <c r="Z69" s="170">
        <f>SUM(L69:Y69)</f>
        <v>8477.8065299999998</v>
      </c>
    </row>
    <row r="70" spans="1:26" ht="52.5" customHeight="1" x14ac:dyDescent="0.25">
      <c r="A70" s="300"/>
      <c r="B70" s="300"/>
      <c r="C70" s="298"/>
      <c r="D70" s="308"/>
      <c r="E70" s="310"/>
      <c r="F70" s="70" t="s">
        <v>284</v>
      </c>
      <c r="G70" s="54" t="s">
        <v>337</v>
      </c>
      <c r="H70" s="54"/>
      <c r="I70" s="54"/>
      <c r="J70" s="54" t="s">
        <v>336</v>
      </c>
      <c r="K70" s="54"/>
      <c r="L70" s="51">
        <f t="shared" ref="L70:Q70" si="32">L74+L82+L98+L100+L101</f>
        <v>47.2</v>
      </c>
      <c r="M70" s="51">
        <f t="shared" si="32"/>
        <v>97</v>
      </c>
      <c r="N70" s="51">
        <f t="shared" si="32"/>
        <v>194.6</v>
      </c>
      <c r="O70" s="51">
        <f t="shared" si="32"/>
        <v>70.5</v>
      </c>
      <c r="P70" s="51">
        <f t="shared" si="32"/>
        <v>70.3</v>
      </c>
      <c r="Q70" s="51">
        <f t="shared" si="32"/>
        <v>112</v>
      </c>
      <c r="R70" s="154">
        <f>R74+R82+R98+R100+R101+R84</f>
        <v>191.4</v>
      </c>
      <c r="S70" s="154">
        <f>S74+S82+S98+S100+S101+S84</f>
        <v>148.69999999999999</v>
      </c>
      <c r="T70" s="154">
        <f>T74+T82+T98+T100+T101+T84+T75+T76</f>
        <v>193.33713</v>
      </c>
      <c r="U70" s="51">
        <f>U74+U82+U98+U100+U101+U83+U75+U76+U84</f>
        <v>826.56919999999991</v>
      </c>
      <c r="V70" s="51">
        <f>V74+V82+V98+V100+V101+V83+V75+V76+V84</f>
        <v>405</v>
      </c>
      <c r="W70" s="51">
        <f>W74+W82+W98+W100+W101+W83+W75+W76+W84</f>
        <v>405</v>
      </c>
      <c r="X70" s="51">
        <f>X74+X82+X98+X100+X101+X83+X75+X76+X84</f>
        <v>405</v>
      </c>
      <c r="Y70" s="51">
        <f>Y74+Y82+Y98+Y100+Y101+Y83+Y75+Y76+Y84</f>
        <v>421.20000000000005</v>
      </c>
    </row>
    <row r="71" spans="1:26" ht="43.5" customHeight="1" x14ac:dyDescent="0.25">
      <c r="A71" s="300"/>
      <c r="B71" s="300"/>
      <c r="C71" s="298"/>
      <c r="D71" s="308"/>
      <c r="E71" s="310"/>
      <c r="F71" s="71" t="s">
        <v>287</v>
      </c>
      <c r="G71" s="54" t="s">
        <v>461</v>
      </c>
      <c r="H71" s="54"/>
      <c r="I71" s="54"/>
      <c r="J71" s="54" t="s">
        <v>336</v>
      </c>
      <c r="K71" s="54"/>
      <c r="L71" s="51">
        <f>L77+L78+L80+L96+L88+L89</f>
        <v>0</v>
      </c>
      <c r="M71" s="51">
        <f>M77+M78+M80+M96+M88+M89</f>
        <v>0</v>
      </c>
      <c r="N71" s="51">
        <f>N77+N78+N80+N96+N88+N89</f>
        <v>154.69999999999999</v>
      </c>
      <c r="O71" s="51">
        <f>O77+O78+O80+O96+O88+O89</f>
        <v>140</v>
      </c>
      <c r="P71" s="51">
        <f>P77+P78+P80+P96+P88+P89+P90+P91+P92+P93+P94</f>
        <v>318.90000000000003</v>
      </c>
      <c r="Q71" s="51">
        <f>Q77+Q78+Q80+Q96+Q88+Q89+Q92</f>
        <v>227.61</v>
      </c>
      <c r="R71" s="154">
        <f>R77+R78+R80+R96+R88+R89+R92</f>
        <v>0</v>
      </c>
      <c r="S71" s="154">
        <f t="shared" ref="S71:Y71" si="33">S77+S78+S80+S96+S88+S89</f>
        <v>4.4000000000000004</v>
      </c>
      <c r="T71" s="154">
        <f t="shared" si="33"/>
        <v>6</v>
      </c>
      <c r="U71" s="51">
        <f t="shared" si="33"/>
        <v>8</v>
      </c>
      <c r="V71" s="51">
        <f t="shared" si="33"/>
        <v>6</v>
      </c>
      <c r="W71" s="51">
        <f t="shared" si="33"/>
        <v>6</v>
      </c>
      <c r="X71" s="51">
        <f t="shared" si="33"/>
        <v>6</v>
      </c>
      <c r="Y71" s="51">
        <f t="shared" si="33"/>
        <v>6.24</v>
      </c>
    </row>
    <row r="72" spans="1:26" ht="30.75" customHeight="1" x14ac:dyDescent="0.25">
      <c r="A72" s="300"/>
      <c r="B72" s="300"/>
      <c r="C72" s="298"/>
      <c r="D72" s="308"/>
      <c r="E72" s="310"/>
      <c r="F72" s="71" t="s">
        <v>289</v>
      </c>
      <c r="G72" s="54" t="s">
        <v>290</v>
      </c>
      <c r="H72" s="54"/>
      <c r="I72" s="54"/>
      <c r="J72" s="54" t="s">
        <v>336</v>
      </c>
      <c r="K72" s="54"/>
      <c r="L72" s="51">
        <f>L89</f>
        <v>0</v>
      </c>
      <c r="M72" s="51">
        <f>M89</f>
        <v>0</v>
      </c>
      <c r="N72" s="51">
        <f>N89</f>
        <v>15</v>
      </c>
      <c r="O72" s="51">
        <f>O85+O86</f>
        <v>441</v>
      </c>
      <c r="P72" s="51">
        <f>P85+P86+P87</f>
        <v>301.2</v>
      </c>
      <c r="Q72" s="51">
        <f>Q85+Q86+Q87</f>
        <v>434.65499999999997</v>
      </c>
      <c r="R72" s="154">
        <f>R85+R86+R87</f>
        <v>45.7</v>
      </c>
      <c r="S72" s="154">
        <f>S85+S86</f>
        <v>106.8</v>
      </c>
      <c r="T72" s="154">
        <f>T85+T86</f>
        <v>20.390999999999998</v>
      </c>
      <c r="U72" s="51">
        <f>U85+U86+U87</f>
        <v>564.8442</v>
      </c>
      <c r="V72" s="51">
        <f>V85+V86+V87</f>
        <v>514</v>
      </c>
      <c r="W72" s="51">
        <f>W85+W86+W87</f>
        <v>514</v>
      </c>
      <c r="X72" s="51">
        <f>X85+X86+X87</f>
        <v>514</v>
      </c>
      <c r="Y72" s="51">
        <f>Y85+Y86+Y87</f>
        <v>534.56000000000006</v>
      </c>
    </row>
    <row r="73" spans="1:26" ht="15.45" customHeight="1" x14ac:dyDescent="0.25">
      <c r="A73" s="298" t="s">
        <v>23</v>
      </c>
      <c r="B73" s="298" t="s">
        <v>52</v>
      </c>
      <c r="C73" s="298" t="s">
        <v>103</v>
      </c>
      <c r="D73" s="307"/>
      <c r="E73" s="309" t="s">
        <v>205</v>
      </c>
      <c r="F73" s="69" t="s">
        <v>282</v>
      </c>
      <c r="G73" s="54"/>
      <c r="H73" s="54"/>
      <c r="I73" s="54"/>
      <c r="J73" s="68" t="s">
        <v>338</v>
      </c>
      <c r="K73" s="54"/>
      <c r="L73" s="53">
        <f t="shared" ref="L73:W73" si="34">SUM(L74:L78)</f>
        <v>0</v>
      </c>
      <c r="M73" s="53">
        <f t="shared" si="34"/>
        <v>0</v>
      </c>
      <c r="N73" s="53">
        <f t="shared" si="34"/>
        <v>51.699999999999996</v>
      </c>
      <c r="O73" s="53">
        <f t="shared" si="34"/>
        <v>0</v>
      </c>
      <c r="P73" s="53">
        <f t="shared" si="34"/>
        <v>0</v>
      </c>
      <c r="Q73" s="53">
        <f t="shared" si="34"/>
        <v>5.34</v>
      </c>
      <c r="R73" s="53">
        <f t="shared" si="34"/>
        <v>0</v>
      </c>
      <c r="S73" s="53">
        <f t="shared" si="34"/>
        <v>4.4000000000000004</v>
      </c>
      <c r="T73" s="153">
        <f t="shared" si="34"/>
        <v>69.022000000000006</v>
      </c>
      <c r="U73" s="53">
        <f t="shared" si="34"/>
        <v>8</v>
      </c>
      <c r="V73" s="53">
        <f t="shared" si="34"/>
        <v>6</v>
      </c>
      <c r="W73" s="53">
        <f t="shared" si="34"/>
        <v>6</v>
      </c>
      <c r="X73" s="53">
        <f>SUM(X74:X78)</f>
        <v>6</v>
      </c>
      <c r="Y73" s="53">
        <f>SUM(Y74:Y78)</f>
        <v>6.24</v>
      </c>
    </row>
    <row r="74" spans="1:26" ht="22.75" customHeight="1" x14ac:dyDescent="0.25">
      <c r="A74" s="298"/>
      <c r="B74" s="298"/>
      <c r="C74" s="298"/>
      <c r="D74" s="307"/>
      <c r="E74" s="309"/>
      <c r="F74" s="312" t="s">
        <v>339</v>
      </c>
      <c r="G74" s="54">
        <v>704</v>
      </c>
      <c r="H74" s="54" t="s">
        <v>334</v>
      </c>
      <c r="I74" s="54" t="s">
        <v>81</v>
      </c>
      <c r="J74" s="54" t="s">
        <v>340</v>
      </c>
      <c r="K74" s="54" t="s">
        <v>328</v>
      </c>
      <c r="L74" s="51">
        <v>0</v>
      </c>
      <c r="M74" s="51">
        <v>0</v>
      </c>
      <c r="N74" s="51">
        <v>35</v>
      </c>
      <c r="O74" s="51">
        <v>0</v>
      </c>
      <c r="P74" s="51">
        <v>0</v>
      </c>
      <c r="Q74" s="51">
        <v>0</v>
      </c>
      <c r="R74" s="154">
        <v>0</v>
      </c>
      <c r="S74" s="154">
        <v>0</v>
      </c>
      <c r="T74" s="154">
        <v>0</v>
      </c>
      <c r="U74" s="51">
        <v>0</v>
      </c>
      <c r="V74" s="51">
        <v>0</v>
      </c>
      <c r="W74" s="51">
        <v>0</v>
      </c>
      <c r="X74" s="51">
        <f t="shared" ref="X74:Y78" si="35">W74*1.04</f>
        <v>0</v>
      </c>
      <c r="Y74" s="51">
        <f t="shared" si="35"/>
        <v>0</v>
      </c>
    </row>
    <row r="75" spans="1:26" ht="21.25" customHeight="1" x14ac:dyDescent="0.25">
      <c r="A75" s="298"/>
      <c r="B75" s="298"/>
      <c r="C75" s="298"/>
      <c r="D75" s="307"/>
      <c r="E75" s="309"/>
      <c r="F75" s="313"/>
      <c r="G75" s="54" t="s">
        <v>300</v>
      </c>
      <c r="H75" s="54" t="s">
        <v>81</v>
      </c>
      <c r="I75" s="54" t="s">
        <v>335</v>
      </c>
      <c r="J75" s="54" t="s">
        <v>434</v>
      </c>
      <c r="K75" s="54" t="s">
        <v>302</v>
      </c>
      <c r="L75" s="51">
        <v>0</v>
      </c>
      <c r="M75" s="51">
        <v>0</v>
      </c>
      <c r="N75" s="51">
        <v>0</v>
      </c>
      <c r="O75" s="51">
        <v>0</v>
      </c>
      <c r="P75" s="51">
        <v>0</v>
      </c>
      <c r="Q75" s="51">
        <v>0</v>
      </c>
      <c r="R75" s="154">
        <v>0</v>
      </c>
      <c r="S75" s="154">
        <v>0</v>
      </c>
      <c r="T75" s="154">
        <v>8.8219999999999992</v>
      </c>
      <c r="U75" s="51">
        <v>0</v>
      </c>
      <c r="V75" s="51">
        <v>0</v>
      </c>
      <c r="W75" s="51">
        <v>0</v>
      </c>
      <c r="X75" s="51">
        <f t="shared" si="35"/>
        <v>0</v>
      </c>
      <c r="Y75" s="51">
        <f t="shared" si="35"/>
        <v>0</v>
      </c>
    </row>
    <row r="76" spans="1:26" ht="18.7" customHeight="1" x14ac:dyDescent="0.25">
      <c r="A76" s="298"/>
      <c r="B76" s="298"/>
      <c r="C76" s="298"/>
      <c r="D76" s="307"/>
      <c r="E76" s="309"/>
      <c r="F76" s="314"/>
      <c r="G76" s="54" t="s">
        <v>300</v>
      </c>
      <c r="H76" s="54" t="s">
        <v>125</v>
      </c>
      <c r="I76" s="54" t="s">
        <v>125</v>
      </c>
      <c r="J76" s="54" t="s">
        <v>340</v>
      </c>
      <c r="K76" s="54" t="s">
        <v>328</v>
      </c>
      <c r="L76" s="51">
        <v>0</v>
      </c>
      <c r="M76" s="51">
        <v>0</v>
      </c>
      <c r="N76" s="51">
        <v>0</v>
      </c>
      <c r="O76" s="51">
        <v>0</v>
      </c>
      <c r="P76" s="51">
        <v>0</v>
      </c>
      <c r="Q76" s="51">
        <v>0</v>
      </c>
      <c r="R76" s="154">
        <v>0</v>
      </c>
      <c r="S76" s="154">
        <v>0</v>
      </c>
      <c r="T76" s="154">
        <v>54.2</v>
      </c>
      <c r="U76" s="51">
        <v>0</v>
      </c>
      <c r="V76" s="51">
        <v>0</v>
      </c>
      <c r="W76" s="51">
        <v>0</v>
      </c>
      <c r="X76" s="51">
        <f t="shared" si="35"/>
        <v>0</v>
      </c>
      <c r="Y76" s="51">
        <f t="shared" si="35"/>
        <v>0</v>
      </c>
    </row>
    <row r="77" spans="1:26" ht="15.45" customHeight="1" x14ac:dyDescent="0.25">
      <c r="A77" s="298"/>
      <c r="B77" s="298"/>
      <c r="C77" s="298"/>
      <c r="D77" s="307"/>
      <c r="E77" s="309"/>
      <c r="F77" s="306" t="s">
        <v>287</v>
      </c>
      <c r="G77" s="54" t="s">
        <v>288</v>
      </c>
      <c r="H77" s="54" t="s">
        <v>125</v>
      </c>
      <c r="I77" s="54" t="s">
        <v>155</v>
      </c>
      <c r="J77" s="54" t="s">
        <v>340</v>
      </c>
      <c r="K77" s="54" t="s">
        <v>302</v>
      </c>
      <c r="L77" s="51">
        <v>0</v>
      </c>
      <c r="M77" s="51">
        <v>0</v>
      </c>
      <c r="N77" s="51">
        <v>12.8</v>
      </c>
      <c r="O77" s="51">
        <v>0</v>
      </c>
      <c r="P77" s="51">
        <v>0</v>
      </c>
      <c r="Q77" s="51">
        <v>0</v>
      </c>
      <c r="R77" s="154">
        <v>0</v>
      </c>
      <c r="S77" s="154">
        <f>R77*1.04</f>
        <v>0</v>
      </c>
      <c r="T77" s="154">
        <f>S77*1.04</f>
        <v>0</v>
      </c>
      <c r="U77" s="51">
        <f>T77*1.04</f>
        <v>0</v>
      </c>
      <c r="V77" s="51">
        <f>U77*1.04</f>
        <v>0</v>
      </c>
      <c r="W77" s="51">
        <f>V77*1.04</f>
        <v>0</v>
      </c>
      <c r="X77" s="51">
        <f t="shared" si="35"/>
        <v>0</v>
      </c>
      <c r="Y77" s="51">
        <f t="shared" si="35"/>
        <v>0</v>
      </c>
    </row>
    <row r="78" spans="1:26" ht="23.95" customHeight="1" x14ac:dyDescent="0.25">
      <c r="A78" s="298"/>
      <c r="B78" s="298"/>
      <c r="C78" s="298"/>
      <c r="D78" s="307"/>
      <c r="E78" s="309"/>
      <c r="F78" s="306"/>
      <c r="G78" s="54" t="s">
        <v>433</v>
      </c>
      <c r="H78" s="54" t="s">
        <v>142</v>
      </c>
      <c r="I78" s="54" t="s">
        <v>103</v>
      </c>
      <c r="J78" s="54" t="s">
        <v>340</v>
      </c>
      <c r="K78" s="54" t="s">
        <v>328</v>
      </c>
      <c r="L78" s="51">
        <v>0</v>
      </c>
      <c r="M78" s="51">
        <v>0</v>
      </c>
      <c r="N78" s="51">
        <v>3.9</v>
      </c>
      <c r="O78" s="51">
        <v>0</v>
      </c>
      <c r="P78" s="51">
        <v>0</v>
      </c>
      <c r="Q78" s="51">
        <v>5.34</v>
      </c>
      <c r="R78" s="154">
        <v>0</v>
      </c>
      <c r="S78" s="154">
        <v>4.4000000000000004</v>
      </c>
      <c r="T78" s="154">
        <v>6</v>
      </c>
      <c r="U78" s="51">
        <v>8</v>
      </c>
      <c r="V78" s="51">
        <v>6</v>
      </c>
      <c r="W78" s="51">
        <v>6</v>
      </c>
      <c r="X78" s="51">
        <v>6</v>
      </c>
      <c r="Y78" s="51">
        <f t="shared" si="35"/>
        <v>6.24</v>
      </c>
    </row>
    <row r="79" spans="1:26" ht="23.95" customHeight="1" x14ac:dyDescent="0.25">
      <c r="A79" s="298" t="s">
        <v>23</v>
      </c>
      <c r="B79" s="298" t="s">
        <v>52</v>
      </c>
      <c r="C79" s="298" t="s">
        <v>23</v>
      </c>
      <c r="D79" s="307"/>
      <c r="E79" s="315" t="s">
        <v>208</v>
      </c>
      <c r="F79" s="69" t="s">
        <v>282</v>
      </c>
      <c r="G79" s="54"/>
      <c r="H79" s="54"/>
      <c r="I79" s="54"/>
      <c r="J79" s="68" t="s">
        <v>341</v>
      </c>
      <c r="K79" s="54"/>
      <c r="L79" s="53">
        <f t="shared" ref="L79:Y79" si="36">L80</f>
        <v>0</v>
      </c>
      <c r="M79" s="53">
        <f t="shared" si="36"/>
        <v>0</v>
      </c>
      <c r="N79" s="53">
        <f t="shared" si="36"/>
        <v>100</v>
      </c>
      <c r="O79" s="53">
        <f t="shared" si="36"/>
        <v>100</v>
      </c>
      <c r="P79" s="53">
        <f t="shared" si="36"/>
        <v>0</v>
      </c>
      <c r="Q79" s="53">
        <f t="shared" si="36"/>
        <v>0</v>
      </c>
      <c r="R79" s="153">
        <f t="shared" si="36"/>
        <v>0</v>
      </c>
      <c r="S79" s="153">
        <f t="shared" si="36"/>
        <v>0</v>
      </c>
      <c r="T79" s="153">
        <f t="shared" si="36"/>
        <v>0</v>
      </c>
      <c r="U79" s="53">
        <f t="shared" si="36"/>
        <v>0</v>
      </c>
      <c r="V79" s="53">
        <f t="shared" si="36"/>
        <v>0</v>
      </c>
      <c r="W79" s="53">
        <f t="shared" si="36"/>
        <v>0</v>
      </c>
      <c r="X79" s="53">
        <f t="shared" si="36"/>
        <v>0</v>
      </c>
      <c r="Y79" s="53">
        <f t="shared" si="36"/>
        <v>0</v>
      </c>
    </row>
    <row r="80" spans="1:26" ht="43.5" customHeight="1" x14ac:dyDescent="0.25">
      <c r="A80" s="298"/>
      <c r="B80" s="298"/>
      <c r="C80" s="298"/>
      <c r="D80" s="307"/>
      <c r="E80" s="317"/>
      <c r="F80" s="71" t="s">
        <v>287</v>
      </c>
      <c r="G80" s="54" t="s">
        <v>288</v>
      </c>
      <c r="H80" s="54" t="s">
        <v>125</v>
      </c>
      <c r="I80" s="54" t="s">
        <v>155</v>
      </c>
      <c r="J80" s="54" t="s">
        <v>342</v>
      </c>
      <c r="K80" s="54" t="s">
        <v>343</v>
      </c>
      <c r="L80" s="51">
        <v>0</v>
      </c>
      <c r="M80" s="51">
        <v>0</v>
      </c>
      <c r="N80" s="51">
        <v>100</v>
      </c>
      <c r="O80" s="51">
        <v>100</v>
      </c>
      <c r="P80" s="51">
        <v>0</v>
      </c>
      <c r="Q80" s="51">
        <v>0</v>
      </c>
      <c r="R80" s="154">
        <v>0</v>
      </c>
      <c r="S80" s="154">
        <v>0</v>
      </c>
      <c r="T80" s="154">
        <v>0</v>
      </c>
      <c r="U80" s="51">
        <v>0</v>
      </c>
      <c r="V80" s="51">
        <v>0</v>
      </c>
      <c r="W80" s="51">
        <v>0</v>
      </c>
      <c r="X80" s="51">
        <f>W80*1.04</f>
        <v>0</v>
      </c>
      <c r="Y80" s="51">
        <f>X80*1.04</f>
        <v>0</v>
      </c>
    </row>
    <row r="81" spans="1:25" ht="15.45" customHeight="1" x14ac:dyDescent="0.25">
      <c r="A81" s="318" t="s">
        <v>23</v>
      </c>
      <c r="B81" s="318" t="s">
        <v>52</v>
      </c>
      <c r="C81" s="318" t="s">
        <v>344</v>
      </c>
      <c r="D81" s="321"/>
      <c r="E81" s="315" t="s">
        <v>219</v>
      </c>
      <c r="F81" s="69" t="s">
        <v>282</v>
      </c>
      <c r="G81" s="68"/>
      <c r="H81" s="68"/>
      <c r="I81" s="68"/>
      <c r="J81" s="68" t="s">
        <v>345</v>
      </c>
      <c r="K81" s="68"/>
      <c r="L81" s="53">
        <f>SUM(L82:L89)</f>
        <v>0</v>
      </c>
      <c r="M81" s="53">
        <f>SUM(M82:M89)</f>
        <v>0</v>
      </c>
      <c r="N81" s="53">
        <f>SUM(N82:N89)</f>
        <v>45</v>
      </c>
      <c r="O81" s="53">
        <f>SUM(O82:O89)</f>
        <v>491</v>
      </c>
      <c r="P81" s="53">
        <f>SUM(P82:P94)</f>
        <v>636.1</v>
      </c>
      <c r="Q81" s="53">
        <f>SUM(Q82:Q94)</f>
        <v>666.92499999999995</v>
      </c>
      <c r="R81" s="153">
        <f>SUM(R82:R89)</f>
        <v>177.10000000000002</v>
      </c>
      <c r="S81" s="153">
        <f>SUM(S82:S89)</f>
        <v>200.60000000000002</v>
      </c>
      <c r="T81" s="153">
        <f>SUM(T82:T89)</f>
        <v>100.70613</v>
      </c>
      <c r="U81" s="53">
        <f>SUM(U82:U94)</f>
        <v>1311.4133999999999</v>
      </c>
      <c r="V81" s="53">
        <f>SUM(V82:V94)</f>
        <v>899</v>
      </c>
      <c r="W81" s="53">
        <f>SUM(W82:W94)</f>
        <v>899</v>
      </c>
      <c r="X81" s="53">
        <f>SUM(X82:X94)</f>
        <v>899</v>
      </c>
      <c r="Y81" s="53">
        <f>SUM(Y82:Y94)</f>
        <v>934.96</v>
      </c>
    </row>
    <row r="82" spans="1:25" ht="25.15" customHeight="1" x14ac:dyDescent="0.25">
      <c r="A82" s="319"/>
      <c r="B82" s="319"/>
      <c r="C82" s="319"/>
      <c r="D82" s="322"/>
      <c r="E82" s="316"/>
      <c r="F82" s="324" t="s">
        <v>339</v>
      </c>
      <c r="G82" s="54" t="s">
        <v>300</v>
      </c>
      <c r="H82" s="54" t="s">
        <v>397</v>
      </c>
      <c r="I82" s="54" t="s">
        <v>398</v>
      </c>
      <c r="J82" s="54" t="s">
        <v>346</v>
      </c>
      <c r="K82" s="54" t="s">
        <v>431</v>
      </c>
      <c r="L82" s="51">
        <v>0</v>
      </c>
      <c r="M82" s="51">
        <v>0</v>
      </c>
      <c r="N82" s="51">
        <v>0</v>
      </c>
      <c r="O82" s="51">
        <v>10</v>
      </c>
      <c r="P82" s="51">
        <v>16</v>
      </c>
      <c r="Q82" s="51">
        <v>10</v>
      </c>
      <c r="R82" s="154">
        <v>43.5</v>
      </c>
      <c r="S82" s="154">
        <v>36.6</v>
      </c>
      <c r="T82" s="154">
        <v>77.90513</v>
      </c>
      <c r="U82" s="51">
        <v>77.120400000000004</v>
      </c>
      <c r="V82" s="51">
        <v>180</v>
      </c>
      <c r="W82" s="51">
        <v>180</v>
      </c>
      <c r="X82" s="51">
        <v>180</v>
      </c>
      <c r="Y82" s="51">
        <f t="shared" ref="Y82:Y94" si="37">X82*1.04</f>
        <v>187.20000000000002</v>
      </c>
    </row>
    <row r="83" spans="1:25" ht="25.15" customHeight="1" x14ac:dyDescent="0.25">
      <c r="A83" s="319"/>
      <c r="B83" s="319"/>
      <c r="C83" s="319"/>
      <c r="D83" s="322"/>
      <c r="E83" s="316"/>
      <c r="F83" s="325"/>
      <c r="G83" s="54" t="s">
        <v>300</v>
      </c>
      <c r="H83" s="54" t="s">
        <v>99</v>
      </c>
      <c r="I83" s="54" t="s">
        <v>317</v>
      </c>
      <c r="J83" s="54" t="s">
        <v>456</v>
      </c>
      <c r="K83" s="54" t="s">
        <v>328</v>
      </c>
      <c r="L83" s="51"/>
      <c r="M83" s="51"/>
      <c r="N83" s="51"/>
      <c r="O83" s="51"/>
      <c r="P83" s="51"/>
      <c r="Q83" s="51"/>
      <c r="R83" s="154"/>
      <c r="S83" s="154"/>
      <c r="T83" s="154"/>
      <c r="U83" s="51">
        <v>504.40879999999999</v>
      </c>
      <c r="V83" s="51">
        <v>0</v>
      </c>
      <c r="W83" s="51">
        <v>0</v>
      </c>
      <c r="X83" s="51">
        <v>0</v>
      </c>
      <c r="Y83" s="51">
        <f t="shared" si="37"/>
        <v>0</v>
      </c>
    </row>
    <row r="84" spans="1:25" ht="27.7" customHeight="1" x14ac:dyDescent="0.25">
      <c r="A84" s="319"/>
      <c r="B84" s="319"/>
      <c r="C84" s="319"/>
      <c r="D84" s="322"/>
      <c r="E84" s="316"/>
      <c r="F84" s="326"/>
      <c r="G84" s="54" t="s">
        <v>300</v>
      </c>
      <c r="H84" s="54" t="s">
        <v>399</v>
      </c>
      <c r="I84" s="54" t="s">
        <v>400</v>
      </c>
      <c r="J84" s="54" t="s">
        <v>346</v>
      </c>
      <c r="K84" s="54" t="s">
        <v>328</v>
      </c>
      <c r="L84" s="51">
        <v>0</v>
      </c>
      <c r="M84" s="51">
        <v>0</v>
      </c>
      <c r="N84" s="51">
        <v>0</v>
      </c>
      <c r="O84" s="51">
        <v>0</v>
      </c>
      <c r="P84" s="51">
        <v>0</v>
      </c>
      <c r="Q84" s="51">
        <v>0</v>
      </c>
      <c r="R84" s="154">
        <v>87.9</v>
      </c>
      <c r="S84" s="154">
        <v>57.2</v>
      </c>
      <c r="T84" s="154">
        <v>2.41</v>
      </c>
      <c r="U84" s="51">
        <v>165.04</v>
      </c>
      <c r="V84" s="51">
        <v>205</v>
      </c>
      <c r="W84" s="51">
        <v>205</v>
      </c>
      <c r="X84" s="51">
        <v>205</v>
      </c>
      <c r="Y84" s="51">
        <f t="shared" si="37"/>
        <v>213.20000000000002</v>
      </c>
    </row>
    <row r="85" spans="1:25" ht="22.75" customHeight="1" x14ac:dyDescent="0.25">
      <c r="A85" s="319"/>
      <c r="B85" s="319"/>
      <c r="C85" s="319"/>
      <c r="D85" s="322"/>
      <c r="E85" s="316"/>
      <c r="F85" s="312" t="s">
        <v>289</v>
      </c>
      <c r="G85" s="54" t="s">
        <v>290</v>
      </c>
      <c r="H85" s="54" t="s">
        <v>457</v>
      </c>
      <c r="I85" s="54" t="s">
        <v>458</v>
      </c>
      <c r="J85" s="54" t="s">
        <v>346</v>
      </c>
      <c r="K85" s="54" t="s">
        <v>302</v>
      </c>
      <c r="L85" s="51">
        <v>0</v>
      </c>
      <c r="M85" s="51">
        <v>0</v>
      </c>
      <c r="N85" s="51">
        <v>0</v>
      </c>
      <c r="O85" s="51">
        <v>411</v>
      </c>
      <c r="P85" s="51">
        <v>89.6</v>
      </c>
      <c r="Q85" s="51">
        <v>0</v>
      </c>
      <c r="R85" s="154">
        <v>0</v>
      </c>
      <c r="S85" s="154">
        <f>R85*1.04</f>
        <v>0</v>
      </c>
      <c r="T85" s="154">
        <f>S85*1.04</f>
        <v>0</v>
      </c>
      <c r="U85" s="51">
        <v>10</v>
      </c>
      <c r="V85" s="51">
        <v>0</v>
      </c>
      <c r="W85" s="51">
        <v>0</v>
      </c>
      <c r="X85" s="51">
        <f t="shared" ref="X85:X94" si="38">W85*1.04</f>
        <v>0</v>
      </c>
      <c r="Y85" s="51">
        <f t="shared" si="37"/>
        <v>0</v>
      </c>
    </row>
    <row r="86" spans="1:25" ht="18.7" customHeight="1" x14ac:dyDescent="0.25">
      <c r="A86" s="319"/>
      <c r="B86" s="319"/>
      <c r="C86" s="319"/>
      <c r="D86" s="322"/>
      <c r="E86" s="316"/>
      <c r="F86" s="313"/>
      <c r="G86" s="54" t="s">
        <v>290</v>
      </c>
      <c r="H86" s="54" t="s">
        <v>125</v>
      </c>
      <c r="I86" s="54" t="s">
        <v>155</v>
      </c>
      <c r="J86" s="54" t="s">
        <v>346</v>
      </c>
      <c r="K86" s="54" t="s">
        <v>302</v>
      </c>
      <c r="L86" s="51">
        <v>0</v>
      </c>
      <c r="M86" s="51">
        <v>0</v>
      </c>
      <c r="N86" s="51">
        <v>15</v>
      </c>
      <c r="O86" s="51">
        <v>30</v>
      </c>
      <c r="P86" s="51">
        <v>30</v>
      </c>
      <c r="Q86" s="51">
        <v>30</v>
      </c>
      <c r="R86" s="154">
        <v>45.7</v>
      </c>
      <c r="S86" s="154">
        <v>106.8</v>
      </c>
      <c r="T86" s="154">
        <v>20.390999999999998</v>
      </c>
      <c r="U86" s="51">
        <v>0</v>
      </c>
      <c r="V86" s="51">
        <v>0</v>
      </c>
      <c r="W86" s="51">
        <v>0</v>
      </c>
      <c r="X86" s="51">
        <f t="shared" si="38"/>
        <v>0</v>
      </c>
      <c r="Y86" s="51">
        <f t="shared" si="37"/>
        <v>0</v>
      </c>
    </row>
    <row r="87" spans="1:25" ht="26.5" customHeight="1" x14ac:dyDescent="0.25">
      <c r="A87" s="319"/>
      <c r="B87" s="319"/>
      <c r="C87" s="319"/>
      <c r="D87" s="322"/>
      <c r="E87" s="316"/>
      <c r="F87" s="314"/>
      <c r="G87" s="54" t="s">
        <v>290</v>
      </c>
      <c r="H87" s="54" t="s">
        <v>459</v>
      </c>
      <c r="I87" s="54" t="s">
        <v>460</v>
      </c>
      <c r="J87" s="54" t="s">
        <v>384</v>
      </c>
      <c r="K87" s="54" t="s">
        <v>385</v>
      </c>
      <c r="L87" s="51">
        <v>0</v>
      </c>
      <c r="M87" s="51">
        <v>0</v>
      </c>
      <c r="N87" s="51">
        <v>0</v>
      </c>
      <c r="O87" s="51">
        <v>0</v>
      </c>
      <c r="P87" s="51">
        <v>181.6</v>
      </c>
      <c r="Q87" s="51">
        <v>404.65499999999997</v>
      </c>
      <c r="R87" s="154">
        <v>0</v>
      </c>
      <c r="S87" s="154">
        <v>0</v>
      </c>
      <c r="T87" s="154">
        <v>0</v>
      </c>
      <c r="U87" s="51">
        <v>554.8442</v>
      </c>
      <c r="V87" s="51">
        <v>514</v>
      </c>
      <c r="W87" s="51">
        <v>514</v>
      </c>
      <c r="X87" s="51">
        <v>514</v>
      </c>
      <c r="Y87" s="51">
        <f t="shared" si="37"/>
        <v>534.56000000000006</v>
      </c>
    </row>
    <row r="88" spans="1:25" ht="24.65" customHeight="1" x14ac:dyDescent="0.25">
      <c r="A88" s="319"/>
      <c r="B88" s="319"/>
      <c r="C88" s="319"/>
      <c r="D88" s="322"/>
      <c r="E88" s="316"/>
      <c r="F88" s="312" t="s">
        <v>287</v>
      </c>
      <c r="G88" s="54" t="s">
        <v>288</v>
      </c>
      <c r="H88" s="54" t="s">
        <v>125</v>
      </c>
      <c r="I88" s="54" t="s">
        <v>394</v>
      </c>
      <c r="J88" s="54" t="s">
        <v>346</v>
      </c>
      <c r="K88" s="54" t="s">
        <v>387</v>
      </c>
      <c r="L88" s="51">
        <v>0</v>
      </c>
      <c r="M88" s="51">
        <v>0</v>
      </c>
      <c r="N88" s="51">
        <v>15</v>
      </c>
      <c r="O88" s="51">
        <v>4</v>
      </c>
      <c r="P88" s="51">
        <v>0</v>
      </c>
      <c r="Q88" s="51">
        <v>100</v>
      </c>
      <c r="R88" s="154">
        <v>0</v>
      </c>
      <c r="S88" s="154">
        <f>R88*1.04</f>
        <v>0</v>
      </c>
      <c r="T88" s="154">
        <v>0</v>
      </c>
      <c r="U88" s="51">
        <v>0</v>
      </c>
      <c r="V88" s="51">
        <v>0</v>
      </c>
      <c r="W88" s="51">
        <v>0</v>
      </c>
      <c r="X88" s="51">
        <f t="shared" si="38"/>
        <v>0</v>
      </c>
      <c r="Y88" s="51">
        <f t="shared" si="37"/>
        <v>0</v>
      </c>
    </row>
    <row r="89" spans="1:25" ht="23.45" customHeight="1" x14ac:dyDescent="0.25">
      <c r="A89" s="319"/>
      <c r="B89" s="319"/>
      <c r="C89" s="319"/>
      <c r="D89" s="322"/>
      <c r="E89" s="316"/>
      <c r="F89" s="313"/>
      <c r="G89" s="54" t="s">
        <v>288</v>
      </c>
      <c r="H89" s="54" t="s">
        <v>142</v>
      </c>
      <c r="I89" s="54" t="s">
        <v>388</v>
      </c>
      <c r="J89" s="54" t="s">
        <v>346</v>
      </c>
      <c r="K89" s="54" t="s">
        <v>387</v>
      </c>
      <c r="L89" s="51">
        <v>0</v>
      </c>
      <c r="M89" s="51">
        <v>0</v>
      </c>
      <c r="N89" s="51">
        <v>15</v>
      </c>
      <c r="O89" s="51">
        <v>36</v>
      </c>
      <c r="P89" s="51">
        <v>34</v>
      </c>
      <c r="Q89" s="51">
        <v>30</v>
      </c>
      <c r="R89" s="154">
        <v>0</v>
      </c>
      <c r="S89" s="154">
        <f>R89*1.04</f>
        <v>0</v>
      </c>
      <c r="T89" s="154">
        <v>0</v>
      </c>
      <c r="U89" s="51">
        <v>0</v>
      </c>
      <c r="V89" s="51">
        <v>0</v>
      </c>
      <c r="W89" s="51">
        <v>0</v>
      </c>
      <c r="X89" s="51">
        <f t="shared" si="38"/>
        <v>0</v>
      </c>
      <c r="Y89" s="51">
        <f t="shared" si="37"/>
        <v>0</v>
      </c>
    </row>
    <row r="90" spans="1:25" ht="18.7" customHeight="1" x14ac:dyDescent="0.25">
      <c r="A90" s="319"/>
      <c r="B90" s="319"/>
      <c r="C90" s="319"/>
      <c r="D90" s="322"/>
      <c r="E90" s="316"/>
      <c r="F90" s="313"/>
      <c r="G90" s="54" t="s">
        <v>288</v>
      </c>
      <c r="H90" s="54" t="s">
        <v>125</v>
      </c>
      <c r="I90" s="54" t="s">
        <v>155</v>
      </c>
      <c r="J90" s="54" t="s">
        <v>386</v>
      </c>
      <c r="K90" s="54" t="s">
        <v>343</v>
      </c>
      <c r="L90" s="51">
        <v>0</v>
      </c>
      <c r="M90" s="51">
        <v>0</v>
      </c>
      <c r="N90" s="51">
        <v>0</v>
      </c>
      <c r="O90" s="51">
        <v>0</v>
      </c>
      <c r="P90" s="51">
        <v>52.3</v>
      </c>
      <c r="Q90" s="51">
        <v>0</v>
      </c>
      <c r="R90" s="154">
        <v>0</v>
      </c>
      <c r="S90" s="154">
        <v>0</v>
      </c>
      <c r="T90" s="154">
        <v>0</v>
      </c>
      <c r="U90" s="51">
        <v>0</v>
      </c>
      <c r="V90" s="51">
        <v>0</v>
      </c>
      <c r="W90" s="51">
        <v>0</v>
      </c>
      <c r="X90" s="51">
        <f t="shared" si="38"/>
        <v>0</v>
      </c>
      <c r="Y90" s="51">
        <f t="shared" si="37"/>
        <v>0</v>
      </c>
    </row>
    <row r="91" spans="1:25" ht="18.7" customHeight="1" x14ac:dyDescent="0.25">
      <c r="A91" s="319"/>
      <c r="B91" s="319"/>
      <c r="C91" s="319"/>
      <c r="D91" s="322"/>
      <c r="E91" s="316"/>
      <c r="F91" s="313"/>
      <c r="G91" s="54" t="s">
        <v>288</v>
      </c>
      <c r="H91" s="54" t="s">
        <v>142</v>
      </c>
      <c r="I91" s="54" t="s">
        <v>389</v>
      </c>
      <c r="J91" s="54" t="s">
        <v>384</v>
      </c>
      <c r="K91" s="54" t="s">
        <v>328</v>
      </c>
      <c r="L91" s="51">
        <v>0</v>
      </c>
      <c r="M91" s="51">
        <v>0</v>
      </c>
      <c r="N91" s="51">
        <v>0</v>
      </c>
      <c r="O91" s="51">
        <v>0</v>
      </c>
      <c r="P91" s="51">
        <v>28</v>
      </c>
      <c r="Q91" s="51">
        <v>0</v>
      </c>
      <c r="R91" s="154">
        <v>0</v>
      </c>
      <c r="S91" s="154">
        <v>0</v>
      </c>
      <c r="T91" s="154">
        <v>0</v>
      </c>
      <c r="U91" s="51">
        <v>0</v>
      </c>
      <c r="V91" s="51">
        <v>0</v>
      </c>
      <c r="W91" s="51">
        <v>0</v>
      </c>
      <c r="X91" s="51">
        <f t="shared" si="38"/>
        <v>0</v>
      </c>
      <c r="Y91" s="51">
        <f t="shared" si="37"/>
        <v>0</v>
      </c>
    </row>
    <row r="92" spans="1:25" ht="18.7" customHeight="1" x14ac:dyDescent="0.25">
      <c r="A92" s="319"/>
      <c r="B92" s="319"/>
      <c r="C92" s="319"/>
      <c r="D92" s="322"/>
      <c r="E92" s="316"/>
      <c r="F92" s="313"/>
      <c r="G92" s="54" t="s">
        <v>288</v>
      </c>
      <c r="H92" s="54" t="s">
        <v>142</v>
      </c>
      <c r="I92" s="54" t="s">
        <v>103</v>
      </c>
      <c r="J92" s="54" t="s">
        <v>384</v>
      </c>
      <c r="K92" s="54" t="s">
        <v>328</v>
      </c>
      <c r="L92" s="51">
        <v>0</v>
      </c>
      <c r="M92" s="51">
        <v>0</v>
      </c>
      <c r="N92" s="51">
        <v>0</v>
      </c>
      <c r="O92" s="51">
        <v>0</v>
      </c>
      <c r="P92" s="51">
        <v>72.3</v>
      </c>
      <c r="Q92" s="51">
        <v>92.27</v>
      </c>
      <c r="R92" s="154">
        <v>0</v>
      </c>
      <c r="S92" s="154">
        <v>0</v>
      </c>
      <c r="T92" s="154">
        <v>0</v>
      </c>
      <c r="U92" s="51">
        <v>0</v>
      </c>
      <c r="V92" s="51">
        <v>0</v>
      </c>
      <c r="W92" s="51">
        <v>0</v>
      </c>
      <c r="X92" s="51">
        <f t="shared" si="38"/>
        <v>0</v>
      </c>
      <c r="Y92" s="51">
        <f t="shared" si="37"/>
        <v>0</v>
      </c>
    </row>
    <row r="93" spans="1:25" ht="18.7" customHeight="1" x14ac:dyDescent="0.25">
      <c r="A93" s="319"/>
      <c r="B93" s="319"/>
      <c r="C93" s="319"/>
      <c r="D93" s="322"/>
      <c r="E93" s="316"/>
      <c r="F93" s="313"/>
      <c r="G93" s="54" t="s">
        <v>288</v>
      </c>
      <c r="H93" s="54" t="s">
        <v>125</v>
      </c>
      <c r="I93" s="54" t="s">
        <v>125</v>
      </c>
      <c r="J93" s="54" t="s">
        <v>384</v>
      </c>
      <c r="K93" s="54" t="s">
        <v>387</v>
      </c>
      <c r="L93" s="51">
        <v>0</v>
      </c>
      <c r="M93" s="51">
        <v>0</v>
      </c>
      <c r="N93" s="51">
        <v>0</v>
      </c>
      <c r="O93" s="51">
        <v>0</v>
      </c>
      <c r="P93" s="51">
        <v>84.7</v>
      </c>
      <c r="Q93" s="51">
        <v>0</v>
      </c>
      <c r="R93" s="154">
        <v>0</v>
      </c>
      <c r="S93" s="154">
        <v>0</v>
      </c>
      <c r="T93" s="154">
        <v>0</v>
      </c>
      <c r="U93" s="51">
        <v>0</v>
      </c>
      <c r="V93" s="51">
        <v>0</v>
      </c>
      <c r="W93" s="51">
        <v>0</v>
      </c>
      <c r="X93" s="51">
        <f t="shared" si="38"/>
        <v>0</v>
      </c>
      <c r="Y93" s="51">
        <f t="shared" si="37"/>
        <v>0</v>
      </c>
    </row>
    <row r="94" spans="1:25" ht="18.7" customHeight="1" x14ac:dyDescent="0.25">
      <c r="A94" s="320"/>
      <c r="B94" s="320"/>
      <c r="C94" s="320"/>
      <c r="D94" s="323"/>
      <c r="E94" s="317"/>
      <c r="F94" s="314"/>
      <c r="G94" s="54" t="s">
        <v>288</v>
      </c>
      <c r="H94" s="54" t="s">
        <v>125</v>
      </c>
      <c r="I94" s="54" t="s">
        <v>125</v>
      </c>
      <c r="J94" s="54" t="s">
        <v>386</v>
      </c>
      <c r="K94" s="54" t="s">
        <v>328</v>
      </c>
      <c r="L94" s="51">
        <v>0</v>
      </c>
      <c r="M94" s="51">
        <v>0</v>
      </c>
      <c r="N94" s="51">
        <v>0</v>
      </c>
      <c r="O94" s="51">
        <v>0</v>
      </c>
      <c r="P94" s="51">
        <v>47.6</v>
      </c>
      <c r="Q94" s="51">
        <v>0</v>
      </c>
      <c r="R94" s="154">
        <v>0</v>
      </c>
      <c r="S94" s="154">
        <v>0</v>
      </c>
      <c r="T94" s="154">
        <v>0</v>
      </c>
      <c r="U94" s="51">
        <v>0</v>
      </c>
      <c r="V94" s="51">
        <v>0</v>
      </c>
      <c r="W94" s="51">
        <v>0</v>
      </c>
      <c r="X94" s="51">
        <f t="shared" si="38"/>
        <v>0</v>
      </c>
      <c r="Y94" s="51">
        <f t="shared" si="37"/>
        <v>0</v>
      </c>
    </row>
    <row r="95" spans="1:25" ht="15.45" customHeight="1" x14ac:dyDescent="0.25">
      <c r="A95" s="298" t="s">
        <v>23</v>
      </c>
      <c r="B95" s="298" t="s">
        <v>52</v>
      </c>
      <c r="C95" s="298" t="s">
        <v>347</v>
      </c>
      <c r="D95" s="308"/>
      <c r="E95" s="309" t="s">
        <v>225</v>
      </c>
      <c r="F95" s="69" t="s">
        <v>282</v>
      </c>
      <c r="G95" s="54"/>
      <c r="H95" s="54"/>
      <c r="I95" s="54"/>
      <c r="J95" s="68" t="s">
        <v>348</v>
      </c>
      <c r="K95" s="54"/>
      <c r="L95" s="53">
        <f t="shared" ref="L95:R95" si="39">L96</f>
        <v>0</v>
      </c>
      <c r="M95" s="53">
        <f t="shared" si="39"/>
        <v>0</v>
      </c>
      <c r="N95" s="53">
        <f t="shared" si="39"/>
        <v>8</v>
      </c>
      <c r="O95" s="53">
        <f t="shared" si="39"/>
        <v>0</v>
      </c>
      <c r="P95" s="53">
        <f t="shared" si="39"/>
        <v>0</v>
      </c>
      <c r="Q95" s="53">
        <f t="shared" si="39"/>
        <v>0</v>
      </c>
      <c r="R95" s="153">
        <f t="shared" si="39"/>
        <v>0</v>
      </c>
      <c r="S95" s="153">
        <f>R95*1.04</f>
        <v>0</v>
      </c>
      <c r="T95" s="153">
        <f>S95*1.04</f>
        <v>0</v>
      </c>
      <c r="U95" s="53">
        <f t="shared" ref="U95:W97" si="40">T95*1.04</f>
        <v>0</v>
      </c>
      <c r="V95" s="53">
        <f t="shared" si="40"/>
        <v>0</v>
      </c>
      <c r="W95" s="53">
        <f t="shared" si="40"/>
        <v>0</v>
      </c>
      <c r="X95" s="53">
        <f t="shared" ref="X95:Y98" si="41">W95*1.04</f>
        <v>0</v>
      </c>
      <c r="Y95" s="53">
        <f t="shared" si="41"/>
        <v>0</v>
      </c>
    </row>
    <row r="96" spans="1:25" ht="32.6" x14ac:dyDescent="0.25">
      <c r="A96" s="298"/>
      <c r="B96" s="298"/>
      <c r="C96" s="298"/>
      <c r="D96" s="308"/>
      <c r="E96" s="309"/>
      <c r="F96" s="71" t="s">
        <v>287</v>
      </c>
      <c r="G96" s="54" t="s">
        <v>288</v>
      </c>
      <c r="H96" s="54" t="s">
        <v>142</v>
      </c>
      <c r="I96" s="54" t="s">
        <v>81</v>
      </c>
      <c r="J96" s="54" t="s">
        <v>349</v>
      </c>
      <c r="K96" s="54" t="s">
        <v>328</v>
      </c>
      <c r="L96" s="51">
        <v>0</v>
      </c>
      <c r="M96" s="51">
        <v>0</v>
      </c>
      <c r="N96" s="51">
        <v>8</v>
      </c>
      <c r="O96" s="51">
        <v>0</v>
      </c>
      <c r="P96" s="51">
        <v>0</v>
      </c>
      <c r="Q96" s="51">
        <v>0</v>
      </c>
      <c r="R96" s="154">
        <v>0</v>
      </c>
      <c r="S96" s="154">
        <f>R96*1.04</f>
        <v>0</v>
      </c>
      <c r="T96" s="154">
        <v>0</v>
      </c>
      <c r="U96" s="51">
        <v>0</v>
      </c>
      <c r="V96" s="51">
        <v>0</v>
      </c>
      <c r="W96" s="51">
        <v>0</v>
      </c>
      <c r="X96" s="51">
        <f t="shared" si="41"/>
        <v>0</v>
      </c>
      <c r="Y96" s="51">
        <f t="shared" si="41"/>
        <v>0</v>
      </c>
    </row>
    <row r="97" spans="1:26" ht="15.45" customHeight="1" x14ac:dyDescent="0.25">
      <c r="A97" s="298" t="s">
        <v>23</v>
      </c>
      <c r="B97" s="298" t="s">
        <v>52</v>
      </c>
      <c r="C97" s="298" t="s">
        <v>350</v>
      </c>
      <c r="D97" s="308"/>
      <c r="E97" s="309" t="s">
        <v>231</v>
      </c>
      <c r="F97" s="77" t="s">
        <v>282</v>
      </c>
      <c r="G97" s="68"/>
      <c r="H97" s="68"/>
      <c r="I97" s="68"/>
      <c r="J97" s="68" t="s">
        <v>351</v>
      </c>
      <c r="K97" s="68"/>
      <c r="L97" s="53">
        <f t="shared" ref="L97:R97" si="42">L98</f>
        <v>0</v>
      </c>
      <c r="M97" s="53">
        <f t="shared" si="42"/>
        <v>0</v>
      </c>
      <c r="N97" s="53">
        <f t="shared" si="42"/>
        <v>70</v>
      </c>
      <c r="O97" s="53">
        <f t="shared" si="42"/>
        <v>0</v>
      </c>
      <c r="P97" s="53">
        <f t="shared" si="42"/>
        <v>0</v>
      </c>
      <c r="Q97" s="53">
        <f t="shared" si="42"/>
        <v>0</v>
      </c>
      <c r="R97" s="153">
        <f t="shared" si="42"/>
        <v>0</v>
      </c>
      <c r="S97" s="153">
        <f>R97*1.04</f>
        <v>0</v>
      </c>
      <c r="T97" s="153">
        <f>S97*1.04</f>
        <v>0</v>
      </c>
      <c r="U97" s="53">
        <f t="shared" si="40"/>
        <v>0</v>
      </c>
      <c r="V97" s="53">
        <f t="shared" si="40"/>
        <v>0</v>
      </c>
      <c r="W97" s="53">
        <f t="shared" si="40"/>
        <v>0</v>
      </c>
      <c r="X97" s="53">
        <f t="shared" si="41"/>
        <v>0</v>
      </c>
      <c r="Y97" s="53">
        <f t="shared" si="41"/>
        <v>0</v>
      </c>
    </row>
    <row r="98" spans="1:26" ht="47.4" customHeight="1" x14ac:dyDescent="0.25">
      <c r="A98" s="298"/>
      <c r="B98" s="298"/>
      <c r="C98" s="298"/>
      <c r="D98" s="308"/>
      <c r="E98" s="309"/>
      <c r="F98" s="71" t="s">
        <v>284</v>
      </c>
      <c r="G98" s="54" t="s">
        <v>352</v>
      </c>
      <c r="H98" s="54" t="s">
        <v>99</v>
      </c>
      <c r="I98" s="54" t="s">
        <v>317</v>
      </c>
      <c r="J98" s="54" t="s">
        <v>353</v>
      </c>
      <c r="K98" s="54" t="s">
        <v>302</v>
      </c>
      <c r="L98" s="51">
        <v>0</v>
      </c>
      <c r="M98" s="51">
        <v>0</v>
      </c>
      <c r="N98" s="51">
        <v>70</v>
      </c>
      <c r="O98" s="51">
        <v>0</v>
      </c>
      <c r="P98" s="51">
        <v>0</v>
      </c>
      <c r="Q98" s="51">
        <v>0</v>
      </c>
      <c r="R98" s="154">
        <v>0</v>
      </c>
      <c r="S98" s="154">
        <f>R98*1.04</f>
        <v>0</v>
      </c>
      <c r="T98" s="154">
        <v>0</v>
      </c>
      <c r="U98" s="51">
        <v>0</v>
      </c>
      <c r="V98" s="51">
        <v>0</v>
      </c>
      <c r="W98" s="51">
        <v>0</v>
      </c>
      <c r="X98" s="51">
        <f t="shared" si="41"/>
        <v>0</v>
      </c>
      <c r="Y98" s="51">
        <f t="shared" si="41"/>
        <v>0</v>
      </c>
    </row>
    <row r="99" spans="1:26" ht="15.45" customHeight="1" x14ac:dyDescent="0.25">
      <c r="A99" s="298" t="s">
        <v>23</v>
      </c>
      <c r="B99" s="298" t="s">
        <v>52</v>
      </c>
      <c r="C99" s="298" t="s">
        <v>354</v>
      </c>
      <c r="D99" s="308"/>
      <c r="E99" s="309" t="s">
        <v>355</v>
      </c>
      <c r="F99" s="77" t="s">
        <v>282</v>
      </c>
      <c r="G99" s="68"/>
      <c r="H99" s="68"/>
      <c r="I99" s="68"/>
      <c r="J99" s="68" t="s">
        <v>356</v>
      </c>
      <c r="K99" s="68"/>
      <c r="L99" s="53">
        <f t="shared" ref="L99:W99" si="43">L101+L100</f>
        <v>47.2</v>
      </c>
      <c r="M99" s="53">
        <f t="shared" si="43"/>
        <v>97</v>
      </c>
      <c r="N99" s="53">
        <f t="shared" si="43"/>
        <v>89.6</v>
      </c>
      <c r="O99" s="53">
        <f t="shared" si="43"/>
        <v>60.5</v>
      </c>
      <c r="P99" s="53">
        <f t="shared" si="43"/>
        <v>54.3</v>
      </c>
      <c r="Q99" s="53">
        <f t="shared" si="43"/>
        <v>102</v>
      </c>
      <c r="R99" s="153">
        <f t="shared" si="43"/>
        <v>60</v>
      </c>
      <c r="S99" s="153">
        <f t="shared" si="43"/>
        <v>54.9</v>
      </c>
      <c r="T99" s="153">
        <f t="shared" si="43"/>
        <v>50</v>
      </c>
      <c r="U99" s="53">
        <f t="shared" si="43"/>
        <v>80</v>
      </c>
      <c r="V99" s="53">
        <f t="shared" si="43"/>
        <v>20</v>
      </c>
      <c r="W99" s="53">
        <f t="shared" si="43"/>
        <v>20</v>
      </c>
      <c r="X99" s="53">
        <f>X101+X100</f>
        <v>20</v>
      </c>
      <c r="Y99" s="53">
        <f>Y101+Y100</f>
        <v>20.8</v>
      </c>
    </row>
    <row r="100" spans="1:26" ht="36" customHeight="1" x14ac:dyDescent="0.25">
      <c r="A100" s="298"/>
      <c r="B100" s="298"/>
      <c r="C100" s="298"/>
      <c r="D100" s="308"/>
      <c r="E100" s="309"/>
      <c r="F100" s="306" t="s">
        <v>339</v>
      </c>
      <c r="G100" s="308" t="s">
        <v>300</v>
      </c>
      <c r="H100" s="308" t="s">
        <v>99</v>
      </c>
      <c r="I100" s="308" t="s">
        <v>357</v>
      </c>
      <c r="J100" s="54" t="s">
        <v>358</v>
      </c>
      <c r="K100" s="54" t="s">
        <v>302</v>
      </c>
      <c r="L100" s="51">
        <v>27.2</v>
      </c>
      <c r="M100" s="51">
        <v>77</v>
      </c>
      <c r="N100" s="51">
        <v>69.599999999999994</v>
      </c>
      <c r="O100" s="51">
        <v>40.5</v>
      </c>
      <c r="P100" s="51">
        <v>34.299999999999997</v>
      </c>
      <c r="Q100" s="51">
        <v>82</v>
      </c>
      <c r="R100" s="154">
        <v>40</v>
      </c>
      <c r="S100" s="154">
        <v>0</v>
      </c>
      <c r="T100" s="154">
        <v>30</v>
      </c>
      <c r="U100" s="51">
        <v>60</v>
      </c>
      <c r="V100" s="51">
        <v>0</v>
      </c>
      <c r="W100" s="51">
        <v>0</v>
      </c>
      <c r="X100" s="51">
        <f>W100*1.04</f>
        <v>0</v>
      </c>
      <c r="Y100" s="51">
        <f>X100*1.04</f>
        <v>0</v>
      </c>
    </row>
    <row r="101" spans="1:26" ht="23.1" x14ac:dyDescent="0.25">
      <c r="A101" s="298"/>
      <c r="B101" s="298"/>
      <c r="C101" s="298"/>
      <c r="D101" s="308"/>
      <c r="E101" s="309"/>
      <c r="F101" s="306"/>
      <c r="G101" s="308"/>
      <c r="H101" s="308"/>
      <c r="I101" s="308"/>
      <c r="J101" s="54" t="s">
        <v>359</v>
      </c>
      <c r="K101" s="54" t="s">
        <v>302</v>
      </c>
      <c r="L101" s="51">
        <v>20</v>
      </c>
      <c r="M101" s="51">
        <v>20</v>
      </c>
      <c r="N101" s="51">
        <v>20</v>
      </c>
      <c r="O101" s="51">
        <v>20</v>
      </c>
      <c r="P101" s="51">
        <v>20</v>
      </c>
      <c r="Q101" s="51">
        <v>20</v>
      </c>
      <c r="R101" s="154">
        <v>20</v>
      </c>
      <c r="S101" s="154">
        <v>54.9</v>
      </c>
      <c r="T101" s="154">
        <v>20</v>
      </c>
      <c r="U101" s="51">
        <v>20</v>
      </c>
      <c r="V101" s="51">
        <v>20</v>
      </c>
      <c r="W101" s="51">
        <v>20</v>
      </c>
      <c r="X101" s="51">
        <v>20</v>
      </c>
      <c r="Y101" s="51">
        <f>X101*1.04</f>
        <v>20.8</v>
      </c>
    </row>
    <row r="102" spans="1:26" ht="15.45" customHeight="1" x14ac:dyDescent="0.25">
      <c r="A102" s="300" t="s">
        <v>23</v>
      </c>
      <c r="B102" s="300" t="s">
        <v>60</v>
      </c>
      <c r="C102" s="299"/>
      <c r="D102" s="299"/>
      <c r="E102" s="305" t="s">
        <v>360</v>
      </c>
      <c r="F102" s="77" t="s">
        <v>282</v>
      </c>
      <c r="G102" s="78"/>
      <c r="H102" s="78"/>
      <c r="I102" s="78"/>
      <c r="J102" s="68" t="s">
        <v>361</v>
      </c>
      <c r="K102" s="78"/>
      <c r="L102" s="53">
        <f t="shared" ref="L102:S102" si="44">L103</f>
        <v>0</v>
      </c>
      <c r="M102" s="53">
        <f t="shared" si="44"/>
        <v>0</v>
      </c>
      <c r="N102" s="53">
        <f t="shared" si="44"/>
        <v>0</v>
      </c>
      <c r="O102" s="53">
        <f t="shared" si="44"/>
        <v>0</v>
      </c>
      <c r="P102" s="53">
        <f t="shared" si="44"/>
        <v>0</v>
      </c>
      <c r="Q102" s="53">
        <f t="shared" si="44"/>
        <v>0</v>
      </c>
      <c r="R102" s="153">
        <f t="shared" si="44"/>
        <v>0</v>
      </c>
      <c r="S102" s="153">
        <f t="shared" si="44"/>
        <v>117</v>
      </c>
      <c r="T102" s="153">
        <f t="shared" ref="S102:Y104" si="45">T103</f>
        <v>290.05700000000002</v>
      </c>
      <c r="U102" s="53">
        <f t="shared" si="45"/>
        <v>201.64359999999999</v>
      </c>
      <c r="V102" s="53">
        <f t="shared" si="45"/>
        <v>400</v>
      </c>
      <c r="W102" s="53">
        <f t="shared" si="45"/>
        <v>400</v>
      </c>
      <c r="X102" s="53">
        <f t="shared" si="45"/>
        <v>400</v>
      </c>
      <c r="Y102" s="53">
        <f t="shared" si="45"/>
        <v>416</v>
      </c>
      <c r="Z102" s="170">
        <f>SUM(L102:Y102)</f>
        <v>2224.7006000000001</v>
      </c>
    </row>
    <row r="103" spans="1:26" ht="54.7" customHeight="1" x14ac:dyDescent="0.25">
      <c r="A103" s="300"/>
      <c r="B103" s="300"/>
      <c r="C103" s="299"/>
      <c r="D103" s="299"/>
      <c r="E103" s="305"/>
      <c r="F103" s="73" t="s">
        <v>339</v>
      </c>
      <c r="G103" s="54">
        <v>704</v>
      </c>
      <c r="H103" s="54"/>
      <c r="I103" s="54"/>
      <c r="J103" s="54" t="s">
        <v>361</v>
      </c>
      <c r="K103" s="54"/>
      <c r="L103" s="51">
        <f t="shared" ref="L103:S103" si="46">L104</f>
        <v>0</v>
      </c>
      <c r="M103" s="51">
        <f t="shared" si="46"/>
        <v>0</v>
      </c>
      <c r="N103" s="51">
        <f t="shared" si="46"/>
        <v>0</v>
      </c>
      <c r="O103" s="51">
        <f t="shared" si="46"/>
        <v>0</v>
      </c>
      <c r="P103" s="51">
        <f t="shared" si="46"/>
        <v>0</v>
      </c>
      <c r="Q103" s="51">
        <f t="shared" si="46"/>
        <v>0</v>
      </c>
      <c r="R103" s="154">
        <f t="shared" si="46"/>
        <v>0</v>
      </c>
      <c r="S103" s="153">
        <f t="shared" si="46"/>
        <v>117</v>
      </c>
      <c r="T103" s="154">
        <f t="shared" si="45"/>
        <v>290.05700000000002</v>
      </c>
      <c r="U103" s="51">
        <f t="shared" si="45"/>
        <v>201.64359999999999</v>
      </c>
      <c r="V103" s="51">
        <f t="shared" si="45"/>
        <v>400</v>
      </c>
      <c r="W103" s="51">
        <f t="shared" si="45"/>
        <v>400</v>
      </c>
      <c r="X103" s="51">
        <f t="shared" si="45"/>
        <v>400</v>
      </c>
      <c r="Y103" s="51">
        <f t="shared" si="45"/>
        <v>416</v>
      </c>
    </row>
    <row r="104" spans="1:26" ht="15.8" customHeight="1" x14ac:dyDescent="0.25">
      <c r="A104" s="300" t="s">
        <v>23</v>
      </c>
      <c r="B104" s="300" t="s">
        <v>60</v>
      </c>
      <c r="C104" s="302" t="s">
        <v>81</v>
      </c>
      <c r="D104" s="299"/>
      <c r="E104" s="296" t="s">
        <v>362</v>
      </c>
      <c r="F104" s="69" t="s">
        <v>282</v>
      </c>
      <c r="G104" s="54"/>
      <c r="H104" s="54"/>
      <c r="I104" s="54"/>
      <c r="J104" s="68" t="s">
        <v>363</v>
      </c>
      <c r="K104" s="54"/>
      <c r="L104" s="53">
        <f t="shared" ref="L104:R104" si="47">L105</f>
        <v>0</v>
      </c>
      <c r="M104" s="53">
        <f t="shared" si="47"/>
        <v>0</v>
      </c>
      <c r="N104" s="53">
        <f t="shared" si="47"/>
        <v>0</v>
      </c>
      <c r="O104" s="53">
        <f t="shared" si="47"/>
        <v>0</v>
      </c>
      <c r="P104" s="53">
        <f t="shared" si="47"/>
        <v>0</v>
      </c>
      <c r="Q104" s="53">
        <f t="shared" si="47"/>
        <v>0</v>
      </c>
      <c r="R104" s="153">
        <f t="shared" si="47"/>
        <v>0</v>
      </c>
      <c r="S104" s="153">
        <f t="shared" si="45"/>
        <v>117</v>
      </c>
      <c r="T104" s="153">
        <f t="shared" si="45"/>
        <v>290.05700000000002</v>
      </c>
      <c r="U104" s="53">
        <f t="shared" si="45"/>
        <v>201.64359999999999</v>
      </c>
      <c r="V104" s="53">
        <f t="shared" si="45"/>
        <v>400</v>
      </c>
      <c r="W104" s="53">
        <f t="shared" si="45"/>
        <v>400</v>
      </c>
      <c r="X104" s="53">
        <f t="shared" si="45"/>
        <v>400</v>
      </c>
      <c r="Y104" s="53">
        <f t="shared" si="45"/>
        <v>416</v>
      </c>
    </row>
    <row r="105" spans="1:26" ht="51.45" customHeight="1" x14ac:dyDescent="0.25">
      <c r="A105" s="301"/>
      <c r="B105" s="301"/>
      <c r="C105" s="303"/>
      <c r="D105" s="304"/>
      <c r="E105" s="297"/>
      <c r="F105" s="162" t="s">
        <v>339</v>
      </c>
      <c r="G105" s="163" t="s">
        <v>300</v>
      </c>
      <c r="H105" s="163" t="s">
        <v>103</v>
      </c>
      <c r="I105" s="163" t="s">
        <v>335</v>
      </c>
      <c r="J105" s="163" t="s">
        <v>364</v>
      </c>
      <c r="K105" s="163" t="s">
        <v>302</v>
      </c>
      <c r="L105" s="164">
        <v>0</v>
      </c>
      <c r="M105" s="164">
        <v>0</v>
      </c>
      <c r="N105" s="164">
        <v>0</v>
      </c>
      <c r="O105" s="164">
        <v>0</v>
      </c>
      <c r="P105" s="164">
        <v>0</v>
      </c>
      <c r="Q105" s="164">
        <v>0</v>
      </c>
      <c r="R105" s="165">
        <v>0</v>
      </c>
      <c r="S105" s="165">
        <v>117</v>
      </c>
      <c r="T105" s="165">
        <v>290.05700000000002</v>
      </c>
      <c r="U105" s="164">
        <v>201.64359999999999</v>
      </c>
      <c r="V105" s="164">
        <v>400</v>
      </c>
      <c r="W105" s="164">
        <v>400</v>
      </c>
      <c r="X105" s="164">
        <v>400</v>
      </c>
      <c r="Y105" s="164">
        <f>X105*1.04</f>
        <v>416</v>
      </c>
    </row>
    <row r="106" spans="1:26" ht="33.799999999999997" customHeight="1" x14ac:dyDescent="0.25">
      <c r="A106" s="79" t="s">
        <v>365</v>
      </c>
      <c r="B106" s="311" t="s">
        <v>423</v>
      </c>
      <c r="C106" s="311"/>
      <c r="D106" s="311"/>
      <c r="E106" s="311"/>
      <c r="F106" s="311"/>
      <c r="G106" s="311"/>
      <c r="H106" s="311"/>
      <c r="I106" s="311"/>
      <c r="J106" s="311"/>
      <c r="K106" s="311"/>
      <c r="L106" s="311"/>
      <c r="M106" s="311"/>
      <c r="N106" s="311"/>
      <c r="O106" s="311"/>
      <c r="P106" s="311"/>
      <c r="Q106" s="311"/>
      <c r="R106" s="311"/>
    </row>
    <row r="107" spans="1:26" x14ac:dyDescent="0.25">
      <c r="A107" s="55"/>
      <c r="B107" s="55"/>
      <c r="C107" s="56"/>
      <c r="D107" s="56"/>
      <c r="E107" s="57"/>
      <c r="G107" s="59"/>
      <c r="H107" s="59"/>
      <c r="I107" s="59"/>
      <c r="J107" s="59"/>
      <c r="K107" s="59"/>
    </row>
    <row r="108" spans="1:26" x14ac:dyDescent="0.25">
      <c r="A108" s="55"/>
      <c r="B108" s="55"/>
      <c r="C108" s="56"/>
      <c r="D108" s="56"/>
      <c r="E108" s="57"/>
      <c r="G108" s="59"/>
      <c r="H108" s="59"/>
      <c r="I108" s="59"/>
      <c r="J108" s="59"/>
      <c r="K108" s="59"/>
    </row>
    <row r="109" spans="1:26" x14ac:dyDescent="0.25">
      <c r="A109" s="55"/>
      <c r="B109" s="55"/>
      <c r="C109" s="56"/>
      <c r="D109" s="56"/>
      <c r="E109" s="57"/>
      <c r="G109" s="59"/>
      <c r="H109" s="59"/>
      <c r="I109" s="59"/>
      <c r="J109" s="59"/>
      <c r="K109" s="59"/>
    </row>
    <row r="110" spans="1:26" x14ac:dyDescent="0.25">
      <c r="A110" s="55"/>
      <c r="B110" s="55"/>
      <c r="C110" s="56"/>
      <c r="D110" s="56"/>
      <c r="E110" s="57"/>
      <c r="G110" s="59"/>
      <c r="H110" s="59"/>
      <c r="I110" s="59"/>
      <c r="J110" s="59"/>
      <c r="K110" s="59"/>
    </row>
    <row r="111" spans="1:26" x14ac:dyDescent="0.25">
      <c r="A111" s="55"/>
      <c r="B111" s="55"/>
      <c r="C111" s="56"/>
      <c r="D111" s="56"/>
      <c r="E111" s="57"/>
      <c r="G111" s="59"/>
      <c r="H111" s="59"/>
      <c r="I111" s="59"/>
      <c r="J111" s="59"/>
      <c r="K111" s="59"/>
    </row>
    <row r="112" spans="1:26" x14ac:dyDescent="0.25">
      <c r="A112" s="55"/>
      <c r="B112" s="55"/>
      <c r="C112" s="56"/>
      <c r="D112" s="56"/>
      <c r="E112" s="57"/>
      <c r="G112" s="59"/>
      <c r="H112" s="59"/>
      <c r="I112" s="59"/>
      <c r="J112" s="59"/>
      <c r="K112" s="59"/>
    </row>
  </sheetData>
  <sheetProtection selectLockedCells="1" selectUnlockedCells="1"/>
  <mergeCells count="124">
    <mergeCell ref="F49:F50"/>
    <mergeCell ref="F45:F47"/>
    <mergeCell ref="E48:E51"/>
    <mergeCell ref="A48:A51"/>
    <mergeCell ref="F66:F68"/>
    <mergeCell ref="F30:F32"/>
    <mergeCell ref="F33:F36"/>
    <mergeCell ref="C29:C43"/>
    <mergeCell ref="E29:E43"/>
    <mergeCell ref="D29:D43"/>
    <mergeCell ref="C52:C54"/>
    <mergeCell ref="D52:D54"/>
    <mergeCell ref="E52:E54"/>
    <mergeCell ref="A55:A56"/>
    <mergeCell ref="B55:B56"/>
    <mergeCell ref="C55:C56"/>
    <mergeCell ref="D55:D56"/>
    <mergeCell ref="E55:E56"/>
    <mergeCell ref="A52:A54"/>
    <mergeCell ref="B52:B54"/>
    <mergeCell ref="A57:A59"/>
    <mergeCell ref="B57:B59"/>
    <mergeCell ref="C57:C59"/>
    <mergeCell ref="D57:D59"/>
    <mergeCell ref="A12:Q12"/>
    <mergeCell ref="A13:D13"/>
    <mergeCell ref="E13:E14"/>
    <mergeCell ref="F13:F14"/>
    <mergeCell ref="G13:K13"/>
    <mergeCell ref="B29:B43"/>
    <mergeCell ref="F40:F43"/>
    <mergeCell ref="F38:F39"/>
    <mergeCell ref="L13:Y13"/>
    <mergeCell ref="A15:A20"/>
    <mergeCell ref="A29:A43"/>
    <mergeCell ref="B15:B20"/>
    <mergeCell ref="C15:C20"/>
    <mergeCell ref="D15:D20"/>
    <mergeCell ref="E15:E20"/>
    <mergeCell ref="E21:E26"/>
    <mergeCell ref="A27:A28"/>
    <mergeCell ref="B27:B28"/>
    <mergeCell ref="C27:C28"/>
    <mergeCell ref="D27:D28"/>
    <mergeCell ref="E27:E28"/>
    <mergeCell ref="A21:A26"/>
    <mergeCell ref="B21:B26"/>
    <mergeCell ref="C21:C26"/>
    <mergeCell ref="D21:D26"/>
    <mergeCell ref="A44:A47"/>
    <mergeCell ref="B44:B47"/>
    <mergeCell ref="C44:C47"/>
    <mergeCell ref="D44:D47"/>
    <mergeCell ref="B48:B51"/>
    <mergeCell ref="C48:C51"/>
    <mergeCell ref="D48:D51"/>
    <mergeCell ref="E44:E47"/>
    <mergeCell ref="E57:E59"/>
    <mergeCell ref="F85:F87"/>
    <mergeCell ref="E81:E94"/>
    <mergeCell ref="A81:A94"/>
    <mergeCell ref="B81:B94"/>
    <mergeCell ref="C81:C94"/>
    <mergeCell ref="F74:F76"/>
    <mergeCell ref="F88:F94"/>
    <mergeCell ref="D81:D94"/>
    <mergeCell ref="F82:F84"/>
    <mergeCell ref="A73:A78"/>
    <mergeCell ref="E79:E80"/>
    <mergeCell ref="A60:A63"/>
    <mergeCell ref="B60:B63"/>
    <mergeCell ref="C60:C63"/>
    <mergeCell ref="D60:D63"/>
    <mergeCell ref="F62:F63"/>
    <mergeCell ref="E60:E63"/>
    <mergeCell ref="A64:A68"/>
    <mergeCell ref="B64:B68"/>
    <mergeCell ref="C64:C68"/>
    <mergeCell ref="D64:D68"/>
    <mergeCell ref="E64:E68"/>
    <mergeCell ref="D69:D72"/>
    <mergeCell ref="E69:E72"/>
    <mergeCell ref="A69:A72"/>
    <mergeCell ref="B69:B72"/>
    <mergeCell ref="C69:C72"/>
    <mergeCell ref="B106:R106"/>
    <mergeCell ref="G100:G101"/>
    <mergeCell ref="H100:H101"/>
    <mergeCell ref="I100:I101"/>
    <mergeCell ref="A102:A103"/>
    <mergeCell ref="B73:B78"/>
    <mergeCell ref="C73:C78"/>
    <mergeCell ref="D73:D78"/>
    <mergeCell ref="E73:E78"/>
    <mergeCell ref="A97:A98"/>
    <mergeCell ref="A95:A96"/>
    <mergeCell ref="C99:C101"/>
    <mergeCell ref="D99:D101"/>
    <mergeCell ref="E99:E101"/>
    <mergeCell ref="C95:C96"/>
    <mergeCell ref="D95:D96"/>
    <mergeCell ref="B95:B96"/>
    <mergeCell ref="E95:E96"/>
    <mergeCell ref="A99:A101"/>
    <mergeCell ref="F100:F101"/>
    <mergeCell ref="F77:F78"/>
    <mergeCell ref="A79:A80"/>
    <mergeCell ref="B79:B80"/>
    <mergeCell ref="C79:C80"/>
    <mergeCell ref="D79:D80"/>
    <mergeCell ref="B97:B98"/>
    <mergeCell ref="C97:C98"/>
    <mergeCell ref="D97:D98"/>
    <mergeCell ref="E97:E98"/>
    <mergeCell ref="E104:E105"/>
    <mergeCell ref="B99:B101"/>
    <mergeCell ref="D102:D103"/>
    <mergeCell ref="B102:B103"/>
    <mergeCell ref="C102:C103"/>
    <mergeCell ref="A104:A105"/>
    <mergeCell ref="B104:B105"/>
    <mergeCell ref="C104:C105"/>
    <mergeCell ref="D104:D105"/>
    <mergeCell ref="E102:E103"/>
  </mergeCells>
  <pageMargins left="0.35" right="0.33" top="0.52" bottom="0.23" header="0.51181102362204722" footer="0.19"/>
  <pageSetup paperSize="9" scale="59" firstPageNumber="0" orientation="landscape" r:id="rId1"/>
  <headerFooter alignWithMargins="0"/>
  <rowBreaks count="3" manualBreakCount="3">
    <brk id="28" max="16383" man="1"/>
    <brk id="56" max="16383" man="1"/>
    <brk id="8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50"/>
  <sheetViews>
    <sheetView view="pageBreakPreview" topLeftCell="B1" zoomScale="110" zoomScaleNormal="90" zoomScaleSheetLayoutView="110" workbookViewId="0">
      <pane xSplit="3" ySplit="14" topLeftCell="E45" activePane="bottomRight" state="frozenSplit"/>
      <selection activeCell="B1" sqref="B1"/>
      <selection pane="topRight" activeCell="E1" sqref="E1"/>
      <selection pane="bottomLeft" activeCell="B15" sqref="B15"/>
      <selection pane="bottomRight" activeCell="P1" sqref="A1:S65536"/>
    </sheetView>
  </sheetViews>
  <sheetFormatPr defaultColWidth="9" defaultRowHeight="14.3" x14ac:dyDescent="0.25"/>
  <cols>
    <col min="1" max="1" width="6.875" style="58" customWidth="1"/>
    <col min="2" max="2" width="7.375" style="58" customWidth="1"/>
    <col min="3" max="3" width="28.375" style="58" customWidth="1"/>
    <col min="4" max="4" width="26.625" style="58" customWidth="1"/>
    <col min="5" max="12" width="9" style="58" customWidth="1"/>
    <col min="13" max="13" width="9" style="151" customWidth="1"/>
    <col min="14" max="14" width="8.75" style="151" customWidth="1"/>
    <col min="15" max="15" width="8.375" style="58" customWidth="1"/>
    <col min="16" max="16" width="8.25" style="58" customWidth="1"/>
    <col min="17" max="19" width="7.875" style="58" customWidth="1"/>
    <col min="20" max="20" width="10.25" style="170" bestFit="1" customWidth="1"/>
    <col min="21" max="16384" width="9" style="58"/>
  </cols>
  <sheetData>
    <row r="1" spans="1:21" x14ac:dyDescent="0.25">
      <c r="F1" s="62"/>
      <c r="G1" s="62"/>
      <c r="H1" s="62"/>
      <c r="I1" s="62"/>
      <c r="J1" s="352"/>
      <c r="K1" s="352"/>
      <c r="L1" s="61" t="s">
        <v>429</v>
      </c>
      <c r="M1" s="157"/>
    </row>
    <row r="2" spans="1:21" x14ac:dyDescent="0.25">
      <c r="F2" s="352"/>
      <c r="G2" s="352"/>
      <c r="H2" s="352"/>
      <c r="I2" s="352"/>
      <c r="J2" s="352"/>
      <c r="K2" s="352"/>
      <c r="L2" s="61" t="s">
        <v>0</v>
      </c>
      <c r="M2" s="157"/>
    </row>
    <row r="3" spans="1:21" x14ac:dyDescent="0.25">
      <c r="F3" s="81"/>
      <c r="G3" s="81"/>
      <c r="H3" s="352"/>
      <c r="I3" s="352"/>
      <c r="J3" s="352"/>
      <c r="K3" s="352"/>
      <c r="L3" s="61" t="s">
        <v>402</v>
      </c>
      <c r="M3" s="157"/>
    </row>
    <row r="4" spans="1:21" x14ac:dyDescent="0.25">
      <c r="F4" s="81"/>
      <c r="G4" s="81"/>
      <c r="H4" s="80"/>
      <c r="I4" s="80"/>
      <c r="J4" s="80"/>
      <c r="K4" s="80"/>
      <c r="L4" s="61" t="s">
        <v>403</v>
      </c>
      <c r="M4" s="157"/>
    </row>
    <row r="5" spans="1:21" x14ac:dyDescent="0.25">
      <c r="F5" s="352"/>
      <c r="G5" s="352"/>
      <c r="H5" s="352"/>
      <c r="I5" s="352"/>
      <c r="J5" s="352"/>
      <c r="K5" s="352"/>
      <c r="L5" s="61" t="s">
        <v>441</v>
      </c>
      <c r="M5" s="157"/>
    </row>
    <row r="6" spans="1:21" x14ac:dyDescent="0.25">
      <c r="F6" s="81"/>
      <c r="G6" s="81"/>
      <c r="H6" s="81"/>
      <c r="I6" s="81"/>
      <c r="J6" s="81"/>
      <c r="K6" s="81"/>
      <c r="L6" s="61"/>
      <c r="M6" s="157"/>
    </row>
    <row r="7" spans="1:21" x14ac:dyDescent="0.25">
      <c r="L7" s="64" t="s">
        <v>366</v>
      </c>
      <c r="M7" s="158"/>
    </row>
    <row r="8" spans="1:21" x14ac:dyDescent="0.25">
      <c r="A8" s="82"/>
      <c r="B8" s="82"/>
      <c r="C8" s="82"/>
      <c r="D8" s="82"/>
      <c r="E8" s="82"/>
      <c r="F8" s="83"/>
      <c r="G8" s="83"/>
      <c r="H8" s="351"/>
      <c r="I8" s="351"/>
      <c r="J8" s="351"/>
      <c r="K8" s="351"/>
      <c r="L8" s="64" t="s">
        <v>2</v>
      </c>
      <c r="M8" s="158"/>
    </row>
    <row r="9" spans="1:21" x14ac:dyDescent="0.25">
      <c r="A9" s="82"/>
      <c r="B9" s="82"/>
      <c r="C9" s="82"/>
      <c r="D9" s="82"/>
      <c r="E9" s="82"/>
      <c r="F9" s="351"/>
      <c r="G9" s="351"/>
      <c r="H9" s="351"/>
      <c r="I9" s="351"/>
      <c r="J9" s="351"/>
      <c r="K9" s="351"/>
      <c r="L9" s="64" t="s">
        <v>3</v>
      </c>
      <c r="M9" s="158"/>
    </row>
    <row r="10" spans="1:21" ht="15.8" customHeight="1" x14ac:dyDescent="0.25">
      <c r="A10" s="82"/>
      <c r="B10" s="82"/>
      <c r="C10" s="82"/>
      <c r="D10" s="82"/>
      <c r="E10" s="82"/>
      <c r="F10" s="351"/>
      <c r="G10" s="351"/>
      <c r="H10" s="351"/>
      <c r="I10" s="351"/>
      <c r="J10" s="351"/>
      <c r="K10" s="351"/>
      <c r="L10" s="64" t="s">
        <v>4</v>
      </c>
      <c r="M10" s="158"/>
    </row>
    <row r="11" spans="1:21" ht="30.75" customHeight="1" x14ac:dyDescent="0.25">
      <c r="A11" s="350" t="s">
        <v>367</v>
      </c>
      <c r="B11" s="350"/>
      <c r="C11" s="350"/>
      <c r="D11" s="350"/>
      <c r="E11" s="350"/>
      <c r="F11" s="350"/>
      <c r="G11" s="350"/>
      <c r="H11" s="350"/>
      <c r="I11" s="350"/>
      <c r="J11" s="350"/>
      <c r="K11" s="350"/>
      <c r="L11" s="350"/>
      <c r="M11" s="350"/>
      <c r="N11" s="350"/>
      <c r="O11" s="350"/>
      <c r="P11" s="350"/>
      <c r="Q11" s="350"/>
      <c r="R11" s="350"/>
      <c r="S11" s="350"/>
    </row>
    <row r="12" spans="1:21" ht="15.45" customHeight="1" x14ac:dyDescent="0.25">
      <c r="A12" s="353" t="s">
        <v>6</v>
      </c>
      <c r="B12" s="353"/>
      <c r="C12" s="353" t="s">
        <v>368</v>
      </c>
      <c r="D12" s="354" t="s">
        <v>369</v>
      </c>
      <c r="E12" s="346" t="s">
        <v>370</v>
      </c>
      <c r="F12" s="346"/>
      <c r="G12" s="346"/>
      <c r="H12" s="346"/>
      <c r="I12" s="346"/>
      <c r="J12" s="346"/>
      <c r="K12" s="346"/>
      <c r="L12" s="346"/>
      <c r="M12" s="346"/>
      <c r="N12" s="346"/>
      <c r="O12" s="346"/>
      <c r="P12" s="346"/>
      <c r="Q12" s="346"/>
      <c r="R12" s="346"/>
      <c r="S12" s="346"/>
    </row>
    <row r="13" spans="1:21" ht="23.95" customHeight="1" x14ac:dyDescent="0.25">
      <c r="A13" s="353"/>
      <c r="B13" s="353"/>
      <c r="C13" s="353"/>
      <c r="D13" s="354"/>
      <c r="E13" s="346" t="s">
        <v>371</v>
      </c>
      <c r="F13" s="342" t="s">
        <v>372</v>
      </c>
      <c r="G13" s="342" t="s">
        <v>10</v>
      </c>
      <c r="H13" s="342" t="s">
        <v>11</v>
      </c>
      <c r="I13" s="342" t="s">
        <v>12</v>
      </c>
      <c r="J13" s="344" t="s">
        <v>13</v>
      </c>
      <c r="K13" s="342" t="s">
        <v>14</v>
      </c>
      <c r="L13" s="342" t="s">
        <v>15</v>
      </c>
      <c r="M13" s="343" t="s">
        <v>16</v>
      </c>
      <c r="N13" s="343" t="s">
        <v>17</v>
      </c>
      <c r="O13" s="342" t="s">
        <v>18</v>
      </c>
      <c r="P13" s="342" t="s">
        <v>410</v>
      </c>
      <c r="Q13" s="342" t="s">
        <v>411</v>
      </c>
      <c r="R13" s="342" t="s">
        <v>436</v>
      </c>
      <c r="S13" s="342" t="s">
        <v>437</v>
      </c>
    </row>
    <row r="14" spans="1:21" x14ac:dyDescent="0.25">
      <c r="A14" s="84" t="s">
        <v>19</v>
      </c>
      <c r="B14" s="84" t="s">
        <v>20</v>
      </c>
      <c r="C14" s="353"/>
      <c r="D14" s="354"/>
      <c r="E14" s="346"/>
      <c r="F14" s="342"/>
      <c r="G14" s="342"/>
      <c r="H14" s="342"/>
      <c r="I14" s="342"/>
      <c r="J14" s="345"/>
      <c r="K14" s="342"/>
      <c r="L14" s="342"/>
      <c r="M14" s="343"/>
      <c r="N14" s="343"/>
      <c r="O14" s="342"/>
      <c r="P14" s="342"/>
      <c r="Q14" s="342"/>
      <c r="R14" s="342"/>
      <c r="S14" s="342"/>
    </row>
    <row r="15" spans="1:21" ht="15.45" customHeight="1" x14ac:dyDescent="0.25">
      <c r="A15" s="300" t="s">
        <v>23</v>
      </c>
      <c r="B15" s="300"/>
      <c r="C15" s="349" t="s">
        <v>373</v>
      </c>
      <c r="D15" s="85" t="s">
        <v>282</v>
      </c>
      <c r="E15" s="169">
        <f>SUM(F15:S15)</f>
        <v>106236.3839</v>
      </c>
      <c r="F15" s="174">
        <f t="shared" ref="F15:Q15" si="0">F16+F22+F23</f>
        <v>2319.5</v>
      </c>
      <c r="G15" s="174">
        <f t="shared" si="0"/>
        <v>2184.8000000000002</v>
      </c>
      <c r="H15" s="174">
        <f t="shared" si="0"/>
        <v>3318.6</v>
      </c>
      <c r="I15" s="174">
        <f t="shared" si="0"/>
        <v>5368.1</v>
      </c>
      <c r="J15" s="174">
        <f t="shared" si="0"/>
        <v>3420.6000000000004</v>
      </c>
      <c r="K15" s="174">
        <f t="shared" si="0"/>
        <v>7848.1170000000002</v>
      </c>
      <c r="L15" s="174">
        <f t="shared" si="0"/>
        <v>3209.6000000000004</v>
      </c>
      <c r="M15" s="175">
        <f t="shared" si="0"/>
        <v>7885.9</v>
      </c>
      <c r="N15" s="175">
        <f t="shared" si="0"/>
        <v>7529.4770100000005</v>
      </c>
      <c r="O15" s="174">
        <f t="shared" si="0"/>
        <v>17206.80989</v>
      </c>
      <c r="P15" s="174">
        <f t="shared" si="0"/>
        <v>11122</v>
      </c>
      <c r="Q15" s="174">
        <f t="shared" si="0"/>
        <v>11318</v>
      </c>
      <c r="R15" s="174">
        <f>R16+R22+R23</f>
        <v>11522</v>
      </c>
      <c r="S15" s="174">
        <f>S16+S22+S23</f>
        <v>11982.88</v>
      </c>
      <c r="T15" s="171">
        <f>E15-Прил.5!Z15</f>
        <v>0</v>
      </c>
      <c r="U15" s="170" t="s">
        <v>435</v>
      </c>
    </row>
    <row r="16" spans="1:21" ht="26.5" customHeight="1" x14ac:dyDescent="0.25">
      <c r="A16" s="300"/>
      <c r="B16" s="300"/>
      <c r="C16" s="349"/>
      <c r="D16" s="87" t="s">
        <v>374</v>
      </c>
      <c r="E16" s="53">
        <f t="shared" ref="E16:E50" si="1">SUM(F16:S16)</f>
        <v>106236.3839</v>
      </c>
      <c r="F16" s="52">
        <f t="shared" ref="F16:Q16" si="2">SUM(F18:F21)</f>
        <v>2319.5</v>
      </c>
      <c r="G16" s="52">
        <f t="shared" si="2"/>
        <v>2184.8000000000002</v>
      </c>
      <c r="H16" s="52">
        <f t="shared" si="2"/>
        <v>3318.6</v>
      </c>
      <c r="I16" s="52">
        <f t="shared" si="2"/>
        <v>5368.1</v>
      </c>
      <c r="J16" s="52">
        <f t="shared" si="2"/>
        <v>3420.6000000000004</v>
      </c>
      <c r="K16" s="52">
        <f t="shared" si="2"/>
        <v>7848.1170000000002</v>
      </c>
      <c r="L16" s="52">
        <f t="shared" si="2"/>
        <v>3209.6000000000004</v>
      </c>
      <c r="M16" s="156">
        <f t="shared" si="2"/>
        <v>7885.9</v>
      </c>
      <c r="N16" s="156">
        <f>SUM(N18:N21)</f>
        <v>7529.4770100000005</v>
      </c>
      <c r="O16" s="52">
        <f t="shared" si="2"/>
        <v>17206.80989</v>
      </c>
      <c r="P16" s="52">
        <f t="shared" si="2"/>
        <v>11122</v>
      </c>
      <c r="Q16" s="52">
        <f t="shared" si="2"/>
        <v>11318</v>
      </c>
      <c r="R16" s="52">
        <f>SUM(R18:R21)</f>
        <v>11522</v>
      </c>
      <c r="S16" s="52">
        <f>SUM(S18:S21)</f>
        <v>11982.88</v>
      </c>
    </row>
    <row r="17" spans="1:20" x14ac:dyDescent="0.25">
      <c r="A17" s="300"/>
      <c r="B17" s="300"/>
      <c r="C17" s="349"/>
      <c r="D17" s="173" t="s">
        <v>375</v>
      </c>
      <c r="E17" s="53">
        <f t="shared" si="1"/>
        <v>0</v>
      </c>
      <c r="F17" s="52"/>
      <c r="G17" s="52"/>
      <c r="H17" s="52"/>
      <c r="I17" s="52"/>
      <c r="J17" s="52"/>
      <c r="K17" s="52"/>
      <c r="L17" s="72"/>
      <c r="M17" s="156"/>
      <c r="N17" s="156"/>
      <c r="O17" s="52"/>
      <c r="P17" s="52"/>
      <c r="Q17" s="52"/>
      <c r="R17" s="52"/>
      <c r="S17" s="52"/>
    </row>
    <row r="18" spans="1:20" ht="26.5" customHeight="1" x14ac:dyDescent="0.25">
      <c r="A18" s="300"/>
      <c r="B18" s="300"/>
      <c r="C18" s="349"/>
      <c r="D18" s="88" t="s">
        <v>376</v>
      </c>
      <c r="E18" s="53">
        <f t="shared" si="1"/>
        <v>90755.303899999999</v>
      </c>
      <c r="F18" s="52">
        <f>F27+F36+F45</f>
        <v>1192.3000000000002</v>
      </c>
      <c r="G18" s="52">
        <f t="shared" ref="G18:Q18" si="3">G27+G36+G45</f>
        <v>977.30000000000007</v>
      </c>
      <c r="H18" s="52">
        <f t="shared" si="3"/>
        <v>2079</v>
      </c>
      <c r="I18" s="52">
        <f t="shared" si="3"/>
        <v>3090</v>
      </c>
      <c r="J18" s="52">
        <f t="shared" si="3"/>
        <v>3386.3</v>
      </c>
      <c r="K18" s="52">
        <f t="shared" si="3"/>
        <v>5146.817</v>
      </c>
      <c r="L18" s="52">
        <f t="shared" si="3"/>
        <v>2869.8</v>
      </c>
      <c r="M18" s="52">
        <f t="shared" si="3"/>
        <v>7885.9</v>
      </c>
      <c r="N18" s="156">
        <f t="shared" si="3"/>
        <v>7499.4770100000005</v>
      </c>
      <c r="O18" s="52">
        <f t="shared" si="3"/>
        <v>10683.52989</v>
      </c>
      <c r="P18" s="52">
        <f t="shared" si="3"/>
        <v>11122</v>
      </c>
      <c r="Q18" s="52">
        <f t="shared" si="3"/>
        <v>11318</v>
      </c>
      <c r="R18" s="52">
        <f t="shared" ref="R18:S23" si="4">R27+R36+R45</f>
        <v>11522</v>
      </c>
      <c r="S18" s="52">
        <f t="shared" si="4"/>
        <v>11982.88</v>
      </c>
    </row>
    <row r="19" spans="1:20" ht="36" customHeight="1" x14ac:dyDescent="0.25">
      <c r="A19" s="300"/>
      <c r="B19" s="300"/>
      <c r="C19" s="349"/>
      <c r="D19" s="88" t="s">
        <v>377</v>
      </c>
      <c r="E19" s="53">
        <f t="shared" si="1"/>
        <v>9531</v>
      </c>
      <c r="F19" s="52">
        <f t="shared" ref="F19:Q23" si="5">F28+F37+F46</f>
        <v>1127.2</v>
      </c>
      <c r="G19" s="52">
        <f t="shared" si="5"/>
        <v>1207.5</v>
      </c>
      <c r="H19" s="52">
        <f t="shared" si="5"/>
        <v>1192.5999999999999</v>
      </c>
      <c r="I19" s="52">
        <f t="shared" si="5"/>
        <v>2138.1</v>
      </c>
      <c r="J19" s="52">
        <f t="shared" si="5"/>
        <v>34.299999999999997</v>
      </c>
      <c r="K19" s="52">
        <f t="shared" si="5"/>
        <v>2701.3</v>
      </c>
      <c r="L19" s="52">
        <f t="shared" si="5"/>
        <v>40</v>
      </c>
      <c r="M19" s="52">
        <f t="shared" si="5"/>
        <v>0</v>
      </c>
      <c r="N19" s="156">
        <f t="shared" si="5"/>
        <v>30</v>
      </c>
      <c r="O19" s="52">
        <f t="shared" si="5"/>
        <v>1060</v>
      </c>
      <c r="P19" s="52">
        <f t="shared" si="5"/>
        <v>0</v>
      </c>
      <c r="Q19" s="52">
        <f t="shared" si="5"/>
        <v>0</v>
      </c>
      <c r="R19" s="52">
        <f t="shared" si="4"/>
        <v>0</v>
      </c>
      <c r="S19" s="52">
        <f t="shared" si="4"/>
        <v>0</v>
      </c>
    </row>
    <row r="20" spans="1:20" ht="28.55" customHeight="1" x14ac:dyDescent="0.25">
      <c r="A20" s="300"/>
      <c r="B20" s="300"/>
      <c r="C20" s="349"/>
      <c r="D20" s="88" t="s">
        <v>378</v>
      </c>
      <c r="E20" s="53">
        <f t="shared" si="1"/>
        <v>0</v>
      </c>
      <c r="F20" s="52">
        <f t="shared" si="5"/>
        <v>0</v>
      </c>
      <c r="G20" s="52">
        <f t="shared" si="5"/>
        <v>0</v>
      </c>
      <c r="H20" s="52">
        <f t="shared" si="5"/>
        <v>0</v>
      </c>
      <c r="I20" s="52">
        <f t="shared" si="5"/>
        <v>0</v>
      </c>
      <c r="J20" s="52">
        <f t="shared" si="5"/>
        <v>0</v>
      </c>
      <c r="K20" s="52">
        <f t="shared" si="5"/>
        <v>0</v>
      </c>
      <c r="L20" s="52">
        <f t="shared" si="5"/>
        <v>0</v>
      </c>
      <c r="M20" s="52">
        <f t="shared" si="5"/>
        <v>0</v>
      </c>
      <c r="N20" s="156">
        <f t="shared" si="5"/>
        <v>0</v>
      </c>
      <c r="O20" s="52">
        <f t="shared" si="5"/>
        <v>0</v>
      </c>
      <c r="P20" s="52">
        <f t="shared" si="5"/>
        <v>0</v>
      </c>
      <c r="Q20" s="52">
        <f t="shared" si="5"/>
        <v>0</v>
      </c>
      <c r="R20" s="52">
        <f t="shared" si="4"/>
        <v>0</v>
      </c>
      <c r="S20" s="52">
        <f t="shared" si="4"/>
        <v>0</v>
      </c>
    </row>
    <row r="21" spans="1:20" ht="51.45" customHeight="1" x14ac:dyDescent="0.25">
      <c r="A21" s="300"/>
      <c r="B21" s="300"/>
      <c r="C21" s="349"/>
      <c r="D21" s="88" t="s">
        <v>379</v>
      </c>
      <c r="E21" s="53">
        <f t="shared" si="1"/>
        <v>5950.08</v>
      </c>
      <c r="F21" s="52">
        <f t="shared" si="5"/>
        <v>0</v>
      </c>
      <c r="G21" s="52">
        <f t="shared" si="5"/>
        <v>0</v>
      </c>
      <c r="H21" s="52">
        <f t="shared" si="5"/>
        <v>47</v>
      </c>
      <c r="I21" s="52">
        <f t="shared" si="5"/>
        <v>140</v>
      </c>
      <c r="J21" s="52">
        <f t="shared" si="5"/>
        <v>0</v>
      </c>
      <c r="K21" s="52">
        <f t="shared" si="5"/>
        <v>0</v>
      </c>
      <c r="L21" s="52">
        <f t="shared" si="5"/>
        <v>299.8</v>
      </c>
      <c r="M21" s="52">
        <f t="shared" si="5"/>
        <v>0</v>
      </c>
      <c r="N21" s="156">
        <f t="shared" si="5"/>
        <v>0</v>
      </c>
      <c r="O21" s="52">
        <f t="shared" si="5"/>
        <v>5463.28</v>
      </c>
      <c r="P21" s="52">
        <f t="shared" si="5"/>
        <v>0</v>
      </c>
      <c r="Q21" s="52">
        <f t="shared" si="5"/>
        <v>0</v>
      </c>
      <c r="R21" s="52">
        <f t="shared" si="4"/>
        <v>0</v>
      </c>
      <c r="S21" s="52">
        <f t="shared" si="4"/>
        <v>0</v>
      </c>
    </row>
    <row r="22" spans="1:20" ht="51.8" customHeight="1" x14ac:dyDescent="0.25">
      <c r="A22" s="300"/>
      <c r="B22" s="300"/>
      <c r="C22" s="349"/>
      <c r="D22" s="87" t="s">
        <v>380</v>
      </c>
      <c r="E22" s="53">
        <f t="shared" si="1"/>
        <v>0</v>
      </c>
      <c r="F22" s="52">
        <f t="shared" si="5"/>
        <v>0</v>
      </c>
      <c r="G22" s="52">
        <f t="shared" si="5"/>
        <v>0</v>
      </c>
      <c r="H22" s="52">
        <f t="shared" si="5"/>
        <v>0</v>
      </c>
      <c r="I22" s="52">
        <f t="shared" si="5"/>
        <v>0</v>
      </c>
      <c r="J22" s="52">
        <f t="shared" si="5"/>
        <v>0</v>
      </c>
      <c r="K22" s="52">
        <f t="shared" si="5"/>
        <v>0</v>
      </c>
      <c r="L22" s="52">
        <f t="shared" si="5"/>
        <v>0</v>
      </c>
      <c r="M22" s="52">
        <f t="shared" si="5"/>
        <v>0</v>
      </c>
      <c r="N22" s="156">
        <f t="shared" si="5"/>
        <v>0</v>
      </c>
      <c r="O22" s="52">
        <f t="shared" si="5"/>
        <v>0</v>
      </c>
      <c r="P22" s="52">
        <f t="shared" si="5"/>
        <v>0</v>
      </c>
      <c r="Q22" s="52">
        <f t="shared" si="5"/>
        <v>0</v>
      </c>
      <c r="R22" s="52">
        <f t="shared" si="4"/>
        <v>0</v>
      </c>
      <c r="S22" s="52">
        <f t="shared" si="4"/>
        <v>0</v>
      </c>
    </row>
    <row r="23" spans="1:20" x14ac:dyDescent="0.25">
      <c r="A23" s="300"/>
      <c r="B23" s="300"/>
      <c r="C23" s="349"/>
      <c r="D23" s="87" t="s">
        <v>381</v>
      </c>
      <c r="E23" s="53">
        <f t="shared" si="1"/>
        <v>0</v>
      </c>
      <c r="F23" s="52">
        <f t="shared" si="5"/>
        <v>0</v>
      </c>
      <c r="G23" s="52">
        <f t="shared" si="5"/>
        <v>0</v>
      </c>
      <c r="H23" s="52">
        <f t="shared" si="5"/>
        <v>0</v>
      </c>
      <c r="I23" s="52">
        <f t="shared" si="5"/>
        <v>0</v>
      </c>
      <c r="J23" s="52">
        <f t="shared" si="5"/>
        <v>0</v>
      </c>
      <c r="K23" s="52">
        <f t="shared" si="5"/>
        <v>0</v>
      </c>
      <c r="L23" s="52">
        <f t="shared" si="5"/>
        <v>0</v>
      </c>
      <c r="M23" s="52">
        <f t="shared" si="5"/>
        <v>0</v>
      </c>
      <c r="N23" s="156">
        <f t="shared" si="5"/>
        <v>0</v>
      </c>
      <c r="O23" s="52">
        <f t="shared" si="5"/>
        <v>0</v>
      </c>
      <c r="P23" s="52">
        <f t="shared" si="5"/>
        <v>0</v>
      </c>
      <c r="Q23" s="52">
        <f t="shared" si="5"/>
        <v>0</v>
      </c>
      <c r="R23" s="52">
        <f t="shared" si="4"/>
        <v>0</v>
      </c>
      <c r="S23" s="52">
        <f t="shared" si="4"/>
        <v>0</v>
      </c>
    </row>
    <row r="24" spans="1:20" ht="15.45" customHeight="1" x14ac:dyDescent="0.25">
      <c r="A24" s="300" t="s">
        <v>23</v>
      </c>
      <c r="B24" s="300" t="s">
        <v>81</v>
      </c>
      <c r="C24" s="349" t="s">
        <v>80</v>
      </c>
      <c r="D24" s="85" t="s">
        <v>282</v>
      </c>
      <c r="E24" s="53">
        <f t="shared" si="1"/>
        <v>95533.876770000003</v>
      </c>
      <c r="F24" s="86">
        <f t="shared" ref="F24:M24" si="6">F25+F31+F32</f>
        <v>2272.3000000000002</v>
      </c>
      <c r="G24" s="86">
        <f t="shared" si="6"/>
        <v>2087.8000000000002</v>
      </c>
      <c r="H24" s="86">
        <f t="shared" si="6"/>
        <v>2954.3</v>
      </c>
      <c r="I24" s="86">
        <f t="shared" si="6"/>
        <v>4716.6000000000004</v>
      </c>
      <c r="J24" s="86">
        <f t="shared" si="6"/>
        <v>2730.2000000000003</v>
      </c>
      <c r="K24" s="86">
        <f t="shared" si="6"/>
        <v>7073.8519999999999</v>
      </c>
      <c r="L24" s="86">
        <f t="shared" si="6"/>
        <v>2972.5000000000005</v>
      </c>
      <c r="M24" s="159">
        <f t="shared" si="6"/>
        <v>7509</v>
      </c>
      <c r="N24" s="159">
        <f t="shared" ref="N24:S24" si="7">N25</f>
        <v>7019.6918800000003</v>
      </c>
      <c r="O24" s="86">
        <f t="shared" si="7"/>
        <v>15605.75289</v>
      </c>
      <c r="P24" s="86">
        <f t="shared" si="7"/>
        <v>9797</v>
      </c>
      <c r="Q24" s="86">
        <f t="shared" si="7"/>
        <v>9993</v>
      </c>
      <c r="R24" s="86">
        <f t="shared" si="7"/>
        <v>10197</v>
      </c>
      <c r="S24" s="86">
        <f t="shared" si="7"/>
        <v>10604.88</v>
      </c>
      <c r="T24" s="171">
        <f>E24-Прил.5!Z21</f>
        <v>0</v>
      </c>
    </row>
    <row r="25" spans="1:20" ht="27.7" customHeight="1" x14ac:dyDescent="0.25">
      <c r="A25" s="300"/>
      <c r="B25" s="300"/>
      <c r="C25" s="349"/>
      <c r="D25" s="87" t="s">
        <v>374</v>
      </c>
      <c r="E25" s="53">
        <f t="shared" si="1"/>
        <v>95533.876770000003</v>
      </c>
      <c r="F25" s="52">
        <f>SUM(F27:F30)</f>
        <v>2272.3000000000002</v>
      </c>
      <c r="G25" s="52">
        <f t="shared" ref="G25:S25" si="8">SUM(G27:G30)</f>
        <v>2087.8000000000002</v>
      </c>
      <c r="H25" s="52">
        <f t="shared" si="8"/>
        <v>2954.3</v>
      </c>
      <c r="I25" s="52">
        <f t="shared" si="8"/>
        <v>4716.6000000000004</v>
      </c>
      <c r="J25" s="52">
        <f t="shared" si="8"/>
        <v>2730.2000000000003</v>
      </c>
      <c r="K25" s="52">
        <f t="shared" si="8"/>
        <v>7073.8519999999999</v>
      </c>
      <c r="L25" s="52">
        <f t="shared" si="8"/>
        <v>2972.5000000000005</v>
      </c>
      <c r="M25" s="52">
        <f t="shared" si="8"/>
        <v>7509</v>
      </c>
      <c r="N25" s="156">
        <f t="shared" si="8"/>
        <v>7019.6918800000003</v>
      </c>
      <c r="O25" s="52">
        <f t="shared" si="8"/>
        <v>15605.75289</v>
      </c>
      <c r="P25" s="52">
        <f t="shared" si="8"/>
        <v>9797</v>
      </c>
      <c r="Q25" s="52">
        <f t="shared" si="8"/>
        <v>9993</v>
      </c>
      <c r="R25" s="52">
        <f t="shared" si="8"/>
        <v>10197</v>
      </c>
      <c r="S25" s="52">
        <f t="shared" si="8"/>
        <v>10604.88</v>
      </c>
    </row>
    <row r="26" spans="1:20" x14ac:dyDescent="0.25">
      <c r="A26" s="300"/>
      <c r="B26" s="300"/>
      <c r="C26" s="349"/>
      <c r="D26" s="173" t="s">
        <v>375</v>
      </c>
      <c r="E26" s="168">
        <f t="shared" si="1"/>
        <v>0</v>
      </c>
      <c r="F26" s="52"/>
      <c r="G26" s="52"/>
      <c r="H26" s="52"/>
      <c r="I26" s="52"/>
      <c r="J26" s="52"/>
      <c r="K26" s="52"/>
      <c r="L26" s="72"/>
      <c r="M26" s="155"/>
      <c r="N26" s="155"/>
      <c r="O26" s="72"/>
      <c r="P26" s="72"/>
      <c r="Q26" s="72"/>
      <c r="R26" s="72"/>
      <c r="S26" s="72"/>
    </row>
    <row r="27" spans="1:20" x14ac:dyDescent="0.25">
      <c r="A27" s="300"/>
      <c r="B27" s="300"/>
      <c r="C27" s="349"/>
      <c r="D27" s="166" t="s">
        <v>376</v>
      </c>
      <c r="E27" s="53">
        <f t="shared" si="1"/>
        <v>80513.396770000007</v>
      </c>
      <c r="F27" s="167">
        <f>Прил.5!L28+Прил.5!L30+Прил.5!L31+Прил.5!L33+Прил.5!L34+Прил.5!L37+Прил.5!L38+Прил.5!L39+Прил.5!L40+Прил.5!L41+Прил.5!L43+Прил.5!L45+Прил.5!L46+Прил.5!L47+Прил.5!L49+Прил.5!L51+Прил.5!L53+Прил.5!L54+Прил.5!L56+Прил.5!L58+Прил.5!L59+Прил.5!L61+Прил.5!L63+Прил.5!L65+Прил.5!L68</f>
        <v>1172.3000000000002</v>
      </c>
      <c r="G27" s="51">
        <f>Прил.5!M28+Прил.5!M30+Прил.5!M31+Прил.5!M33+Прил.5!M34+Прил.5!M37+Прил.5!M38+Прил.5!M39+Прил.5!M40+Прил.5!M41+Прил.5!M43+Прил.5!M45+Прил.5!M46+Прил.5!M47+Прил.5!M49+Прил.5!M51+Прил.5!M53+Прил.5!M54+Прил.5!M56+Прил.5!M58+Прил.5!M59+Прил.5!M61+Прил.5!M63+Прил.5!M65+Прил.5!M68</f>
        <v>957.30000000000007</v>
      </c>
      <c r="H27" s="51">
        <f>Прил.5!N28+Прил.5!N30+Прил.5!N31+Прил.5!N33+Прил.5!N34+Прил.5!N37+Прил.5!N38+Прил.5!N39+Прил.5!N40+Прил.5!N41+Прил.5!N43+Прил.5!N45+Прил.5!N46+Прил.5!N47+Прил.5!N49+Прил.5!N51+Прил.5!N53+Прил.5!N54+Прил.5!N56+Прил.5!N58+Прил.5!N59+Прил.5!N61+Прил.5!N63+Прил.5!N65+Прил.5!N68</f>
        <v>1784.3</v>
      </c>
      <c r="I27" s="51">
        <f>Прил.5!O28+Прил.5!O30+Прил.5!O31+Прил.5!O33+Прил.5!O34+Прил.5!O37+Прил.5!O38+Прил.5!O39+Прил.5!O40+Прил.5!O41+Прил.5!O43+Прил.5!O45+Прил.5!O46+Прил.5!O47+Прил.5!O49+Прил.5!O51+Прил.5!O53+Прил.5!O54+Прил.5!O56+Прил.5!O58+Прил.5!O59+Прил.5!O61+Прил.5!O63+Прил.5!O65+Прил.5!O68</f>
        <v>2479</v>
      </c>
      <c r="J27" s="51">
        <f>Прил.5!P28+Прил.5!P30+Прил.5!P31+Прил.5!P33+Прил.5!P34+Прил.5!P37+Прил.5!P38+Прил.5!P39+Прил.5!P40+Прил.5!P41+Прил.5!P43+Прил.5!P45+Прил.5!P46+Прил.5!P47+Прил.5!P49+Прил.5!P51+Прил.5!P53+Прил.5!P54+Прил.5!P56+Прил.5!P58+Прил.5!P59+Прил.5!P61+Прил.5!P63+Прил.5!P65+Прил.5!P68</f>
        <v>2730.2000000000003</v>
      </c>
      <c r="K27" s="51">
        <f>Прил.5!Q28+Прил.5!Q30+Прил.5!Q31+Прил.5!Q33+Прил.5!Q34+Прил.5!Q37+Прил.5!Q38+Прил.5!Q39+Прил.5!Q40+Прил.5!Q41+Прил.5!Q43+Прил.5!Q45+Прил.5!Q46+Прил.5!Q47+Прил.5!Q49+Прил.5!Q51+Прил.5!Q53+Прил.5!Q54+Прил.5!Q56+Прил.5!Q58+Прил.5!Q59+Прил.5!Q61+Прил.5!Q63+Прил.5!Q65+Прил.5!Q68</f>
        <v>4454.5519999999997</v>
      </c>
      <c r="L27" s="51">
        <f>Прил.5!R28+Прил.5!R30+Прил.5!R31+Прил.5!R33+Прил.5!R34+Прил.5!R37+Прил.5!R38+Прил.5!R39+Прил.5!R40+Прил.5!R41+Прил.5!R43+Прил.5!R45+Прил.5!R46+Прил.5!R47+Прил.5!R49+Прил.5!R51+Прил.5!R53+Прил.5!R54+Прил.5!R56+Прил.5!R58+Прил.5!R59+Прил.5!R61+Прил.5!R63+Прил.5!R65+Прил.5!R68</f>
        <v>2672.7000000000003</v>
      </c>
      <c r="M27" s="51">
        <f>Прил.5!S28+Прил.5!S30+Прил.5!S31+Прил.5!S33+Прил.5!S34+Прил.5!S37+Прил.5!S38+Прил.5!S39+Прил.5!S40+Прил.5!S41+Прил.5!S43+Прил.5!S45+Прил.5!S46+Прил.5!S47+Прил.5!S49+Прил.5!S51+Прил.5!S53+Прил.5!S54+Прил.5!S56+Прил.5!S58+Прил.5!S59+Прил.5!S61+Прил.5!S63+Прил.5!S65+Прил.5!S68</f>
        <v>7509</v>
      </c>
      <c r="N27" s="154">
        <f>Прил.5!T28+Прил.5!T30+Прил.5!T31+Прил.5!T33+Прил.5!T34+Прил.5!T37+Прил.5!T38+Прил.5!T39+Прил.5!T40+Прил.5!T41+Прил.5!T43+Прил.5!T45+Прил.5!T46+Прил.5!T47+Прил.5!T49+Прил.5!T51+Прил.5!T53+Прил.5!T54+Прил.5!T56+Прил.5!T58+Прил.5!T59+Прил.5!T61+Прил.5!T63+Прил.5!T65+Прил.5!T68</f>
        <v>7019.6918800000003</v>
      </c>
      <c r="O27" s="51">
        <f>Прил.5!U28+Прил.5!U30+Прил.5!U31+Прил.5!U33+Прил.5!U34+Прил.5!U37+Прил.5!U38+Прил.5!U39+Прил.5!U40+Прил.5!U41+Прил.5!U43+Прил.5!U45+Прил.5!U46+Прил.5!U47+Прил.5!U49+Прил.5!U51+Прил.5!U53+Прил.5!U54+Прил.5!U56+Прил.5!U58+Прил.5!U59+Прил.5!U61+Прил.5!U63+Прил.5!U65+Прил.5!U68</f>
        <v>9142.4728900000009</v>
      </c>
      <c r="P27" s="51">
        <f>Прил.5!V28+Прил.5!V30+Прил.5!V31+Прил.5!V33+Прил.5!V34+Прил.5!V37+Прил.5!V38+Прил.5!V39+Прил.5!V40+Прил.5!V41+Прил.5!V43+Прил.5!V45+Прил.5!V46+Прил.5!V47+Прил.5!V49+Прил.5!V51+Прил.5!V53+Прил.5!V54+Прил.5!V56+Прил.5!V58+Прил.5!V59+Прил.5!V61+Прил.5!V63+Прил.5!V65+Прил.5!V68</f>
        <v>9797</v>
      </c>
      <c r="Q27" s="51">
        <f>Прил.5!W28+Прил.5!W30+Прил.5!W31+Прил.5!W33+Прил.5!W34+Прил.5!W37+Прил.5!W38+Прил.5!W39+Прил.5!W40+Прил.5!W41+Прил.5!W43+Прил.5!W45+Прил.5!W46+Прил.5!W47+Прил.5!W49+Прил.5!W51+Прил.5!W53+Прил.5!W54+Прил.5!W56+Прил.5!W58+Прил.5!W59+Прил.5!W61+Прил.5!W63+Прил.5!W65+Прил.5!W68</f>
        <v>9993</v>
      </c>
      <c r="R27" s="51">
        <f>Прил.5!X28+Прил.5!X30+Прил.5!X31+Прил.5!X33+Прил.5!X34+Прил.5!X37+Прил.5!X38+Прил.5!X39+Прил.5!X40+Прил.5!X41+Прил.5!X43+Прил.5!X45+Прил.5!X46+Прил.5!X47+Прил.5!X49+Прил.5!X51+Прил.5!X53+Прил.5!X54+Прил.5!X56+Прил.5!X58+Прил.5!X59+Прил.5!X61+Прил.5!X63+Прил.5!X65+Прил.5!X68</f>
        <v>10197</v>
      </c>
      <c r="S27" s="51">
        <f>Прил.5!Y28+Прил.5!Y30+Прил.5!Y31+Прил.5!Y33+Прил.5!Y34+Прил.5!Y37+Прил.5!Y38+Прил.5!Y39+Прил.5!Y40+Прил.5!Y41+Прил.5!Y43+Прил.5!Y45+Прил.5!Y46+Прил.5!Y47+Прил.5!Y49+Прил.5!Y51+Прил.5!Y53+Прил.5!Y54+Прил.5!Y56+Прил.5!Y58+Прил.5!Y59+Прил.5!Y61+Прил.5!Y63+Прил.5!Y65+Прил.5!Y68</f>
        <v>10604.88</v>
      </c>
    </row>
    <row r="28" spans="1:20" ht="23.1" x14ac:dyDescent="0.25">
      <c r="A28" s="300"/>
      <c r="B28" s="300"/>
      <c r="C28" s="349"/>
      <c r="D28" s="166" t="s">
        <v>377</v>
      </c>
      <c r="E28" s="53">
        <f t="shared" si="1"/>
        <v>9070.4000000000015</v>
      </c>
      <c r="F28" s="167">
        <f>Прил.5!L42+Прил.5!L62</f>
        <v>1100</v>
      </c>
      <c r="G28" s="51">
        <f>Прил.5!M42+Прил.5!M62</f>
        <v>1130.5</v>
      </c>
      <c r="H28" s="51">
        <f>Прил.5!N42+Прил.5!N62</f>
        <v>1123</v>
      </c>
      <c r="I28" s="51">
        <f>Прил.5!O42+Прил.5!O62</f>
        <v>2097.6</v>
      </c>
      <c r="J28" s="51">
        <f>Прил.5!P42+Прил.5!P62</f>
        <v>0</v>
      </c>
      <c r="K28" s="51">
        <f>Прил.5!Q42+Прил.5!Q62</f>
        <v>2619.3000000000002</v>
      </c>
      <c r="L28" s="51">
        <f>Прил.5!R42+Прил.5!R62</f>
        <v>0</v>
      </c>
      <c r="M28" s="51">
        <f>Прил.5!S42+Прил.5!S62</f>
        <v>0</v>
      </c>
      <c r="N28" s="154">
        <f>Прил.5!T42+Прил.5!T62</f>
        <v>0</v>
      </c>
      <c r="O28" s="51">
        <f>Прил.5!U42+Прил.5!U62</f>
        <v>1000</v>
      </c>
      <c r="P28" s="51">
        <f>Прил.5!V42+Прил.5!V62</f>
        <v>0</v>
      </c>
      <c r="Q28" s="51">
        <f>Прил.5!W42+Прил.5!W62</f>
        <v>0</v>
      </c>
      <c r="R28" s="51">
        <f>Прил.5!X42+Прил.5!X62</f>
        <v>0</v>
      </c>
      <c r="S28" s="51">
        <f>Прил.5!Y42+Прил.5!Y62</f>
        <v>0</v>
      </c>
    </row>
    <row r="29" spans="1:20" ht="23.1" x14ac:dyDescent="0.25">
      <c r="A29" s="300"/>
      <c r="B29" s="300"/>
      <c r="C29" s="349"/>
      <c r="D29" s="88" t="s">
        <v>378</v>
      </c>
      <c r="E29" s="53">
        <f t="shared" si="1"/>
        <v>0</v>
      </c>
      <c r="F29" s="52">
        <v>0</v>
      </c>
      <c r="G29" s="52">
        <v>0</v>
      </c>
      <c r="H29" s="52">
        <v>0</v>
      </c>
      <c r="I29" s="52">
        <v>0</v>
      </c>
      <c r="J29" s="52">
        <v>0</v>
      </c>
      <c r="K29" s="52">
        <v>0</v>
      </c>
      <c r="L29" s="52">
        <v>0</v>
      </c>
      <c r="M29" s="156">
        <v>0</v>
      </c>
      <c r="N29" s="156">
        <v>0</v>
      </c>
      <c r="O29" s="52">
        <v>0</v>
      </c>
      <c r="P29" s="52">
        <v>0</v>
      </c>
      <c r="Q29" s="52">
        <v>0</v>
      </c>
      <c r="R29" s="52">
        <v>0</v>
      </c>
      <c r="S29" s="52">
        <v>0</v>
      </c>
    </row>
    <row r="30" spans="1:20" ht="34.65" x14ac:dyDescent="0.25">
      <c r="A30" s="300"/>
      <c r="B30" s="300"/>
      <c r="C30" s="349"/>
      <c r="D30" s="88" t="s">
        <v>379</v>
      </c>
      <c r="E30" s="53">
        <f t="shared" si="1"/>
        <v>5950.08</v>
      </c>
      <c r="F30" s="52">
        <f>Прил.5!L32+Прил.5!L35+Прил.5!L36</f>
        <v>0</v>
      </c>
      <c r="G30" s="52">
        <f>Прил.5!M32+Прил.5!M35+Прил.5!M36</f>
        <v>0</v>
      </c>
      <c r="H30" s="52">
        <f>Прил.5!N32+Прил.5!N35+Прил.5!N36</f>
        <v>47</v>
      </c>
      <c r="I30" s="52">
        <f>Прил.5!O32+Прил.5!O35+Прил.5!O36</f>
        <v>140</v>
      </c>
      <c r="J30" s="52">
        <f>Прил.5!P32+Прил.5!P35+Прил.5!P36</f>
        <v>0</v>
      </c>
      <c r="K30" s="52">
        <f>Прил.5!Q32+Прил.5!Q35+Прил.5!Q36</f>
        <v>0</v>
      </c>
      <c r="L30" s="52">
        <f>Прил.5!R32+Прил.5!R35+Прил.5!R36</f>
        <v>299.8</v>
      </c>
      <c r="M30" s="52">
        <f>Прил.5!S32+Прил.5!S35+Прил.5!S36</f>
        <v>0</v>
      </c>
      <c r="N30" s="156">
        <f>Прил.5!T32+Прил.5!T35+Прил.5!T36</f>
        <v>0</v>
      </c>
      <c r="O30" s="52">
        <f>Прил.5!U32+Прил.5!U35+Прил.5!U36+Прил.5!U50+Прил.5!U66+Прил.5!U67</f>
        <v>5463.28</v>
      </c>
      <c r="P30" s="52">
        <f>Прил.5!V32+Прил.5!V35+Прил.5!V36+Прил.5!V50</f>
        <v>0</v>
      </c>
      <c r="Q30" s="52">
        <f>Прил.5!W32+Прил.5!W35+Прил.5!W36+Прил.5!W50</f>
        <v>0</v>
      </c>
      <c r="R30" s="52">
        <f>Прил.5!X32+Прил.5!X35+Прил.5!X36+Прил.5!X50</f>
        <v>0</v>
      </c>
      <c r="S30" s="52">
        <f>Прил.5!Y32+Прил.5!Y35+Прил.5!Y36+Прил.5!Y50</f>
        <v>0</v>
      </c>
    </row>
    <row r="31" spans="1:20" ht="34.65" x14ac:dyDescent="0.25">
      <c r="A31" s="300"/>
      <c r="B31" s="300"/>
      <c r="C31" s="349"/>
      <c r="D31" s="87" t="s">
        <v>380</v>
      </c>
      <c r="E31" s="53">
        <f t="shared" si="1"/>
        <v>0</v>
      </c>
      <c r="F31" s="52">
        <v>0</v>
      </c>
      <c r="G31" s="52">
        <v>0</v>
      </c>
      <c r="H31" s="52">
        <v>0</v>
      </c>
      <c r="I31" s="52">
        <v>0</v>
      </c>
      <c r="J31" s="52">
        <v>0</v>
      </c>
      <c r="K31" s="52">
        <v>0</v>
      </c>
      <c r="L31" s="52">
        <v>0</v>
      </c>
      <c r="M31" s="156">
        <v>0</v>
      </c>
      <c r="N31" s="156">
        <v>0</v>
      </c>
      <c r="O31" s="52">
        <v>0</v>
      </c>
      <c r="P31" s="52">
        <v>0</v>
      </c>
      <c r="Q31" s="52">
        <v>0</v>
      </c>
      <c r="R31" s="52">
        <v>0</v>
      </c>
      <c r="S31" s="52">
        <v>0</v>
      </c>
    </row>
    <row r="32" spans="1:20" x14ac:dyDescent="0.25">
      <c r="A32" s="300"/>
      <c r="B32" s="300"/>
      <c r="C32" s="349"/>
      <c r="D32" s="87" t="s">
        <v>381</v>
      </c>
      <c r="E32" s="53">
        <f t="shared" si="1"/>
        <v>0</v>
      </c>
      <c r="F32" s="52">
        <v>0</v>
      </c>
      <c r="G32" s="52">
        <v>0</v>
      </c>
      <c r="H32" s="52">
        <v>0</v>
      </c>
      <c r="I32" s="52">
        <v>0</v>
      </c>
      <c r="J32" s="52">
        <v>0</v>
      </c>
      <c r="K32" s="52">
        <v>0</v>
      </c>
      <c r="L32" s="52">
        <v>0</v>
      </c>
      <c r="M32" s="156">
        <v>0</v>
      </c>
      <c r="N32" s="156">
        <v>0</v>
      </c>
      <c r="O32" s="52">
        <v>0</v>
      </c>
      <c r="P32" s="52">
        <v>0</v>
      </c>
      <c r="Q32" s="52">
        <v>0</v>
      </c>
      <c r="R32" s="52">
        <v>0</v>
      </c>
      <c r="S32" s="52">
        <v>0</v>
      </c>
    </row>
    <row r="33" spans="1:20" ht="15.45" customHeight="1" x14ac:dyDescent="0.25">
      <c r="A33" s="300" t="s">
        <v>23</v>
      </c>
      <c r="B33" s="300" t="s">
        <v>93</v>
      </c>
      <c r="C33" s="310" t="s">
        <v>53</v>
      </c>
      <c r="D33" s="74" t="s">
        <v>282</v>
      </c>
      <c r="E33" s="53">
        <f t="shared" si="1"/>
        <v>8477.8065299999998</v>
      </c>
      <c r="F33" s="86">
        <f t="shared" ref="F33:L33" si="9">F34+F40+F41</f>
        <v>47.2</v>
      </c>
      <c r="G33" s="86">
        <f t="shared" si="9"/>
        <v>97</v>
      </c>
      <c r="H33" s="86">
        <f t="shared" si="9"/>
        <v>364.29999999999995</v>
      </c>
      <c r="I33" s="86">
        <f t="shared" si="9"/>
        <v>651.5</v>
      </c>
      <c r="J33" s="86">
        <f t="shared" si="9"/>
        <v>690.4</v>
      </c>
      <c r="K33" s="86">
        <f t="shared" si="9"/>
        <v>774.26499999999999</v>
      </c>
      <c r="L33" s="86">
        <f t="shared" si="9"/>
        <v>237.10000000000002</v>
      </c>
      <c r="M33" s="159">
        <f t="shared" ref="M33:S33" si="10">M34+M40+M41</f>
        <v>259.89999999999998</v>
      </c>
      <c r="N33" s="159">
        <f t="shared" si="10"/>
        <v>219.72812999999999</v>
      </c>
      <c r="O33" s="86">
        <f t="shared" si="10"/>
        <v>1399.4133999999999</v>
      </c>
      <c r="P33" s="86">
        <f t="shared" si="10"/>
        <v>925</v>
      </c>
      <c r="Q33" s="86">
        <f t="shared" si="10"/>
        <v>925</v>
      </c>
      <c r="R33" s="86">
        <f t="shared" si="10"/>
        <v>925</v>
      </c>
      <c r="S33" s="86">
        <f t="shared" si="10"/>
        <v>962</v>
      </c>
      <c r="T33" s="171">
        <f>E33-Прил.5!Z69</f>
        <v>0</v>
      </c>
    </row>
    <row r="34" spans="1:20" x14ac:dyDescent="0.25">
      <c r="A34" s="300"/>
      <c r="B34" s="300"/>
      <c r="C34" s="310"/>
      <c r="D34" s="76" t="s">
        <v>374</v>
      </c>
      <c r="E34" s="53">
        <f t="shared" si="1"/>
        <v>8477.8065299999998</v>
      </c>
      <c r="F34" s="51">
        <f>SUM(F36:F39)</f>
        <v>47.2</v>
      </c>
      <c r="G34" s="51">
        <f t="shared" ref="G34:Q34" si="11">SUM(G36:G39)</f>
        <v>97</v>
      </c>
      <c r="H34" s="51">
        <f t="shared" si="11"/>
        <v>364.29999999999995</v>
      </c>
      <c r="I34" s="51">
        <f t="shared" si="11"/>
        <v>651.5</v>
      </c>
      <c r="J34" s="51">
        <f t="shared" si="11"/>
        <v>690.4</v>
      </c>
      <c r="K34" s="51">
        <f t="shared" si="11"/>
        <v>774.26499999999999</v>
      </c>
      <c r="L34" s="51">
        <f t="shared" si="11"/>
        <v>237.10000000000002</v>
      </c>
      <c r="M34" s="51">
        <f t="shared" si="11"/>
        <v>259.89999999999998</v>
      </c>
      <c r="N34" s="154">
        <f t="shared" si="11"/>
        <v>219.72812999999999</v>
      </c>
      <c r="O34" s="51">
        <f t="shared" si="11"/>
        <v>1399.4133999999999</v>
      </c>
      <c r="P34" s="51">
        <f t="shared" si="11"/>
        <v>925</v>
      </c>
      <c r="Q34" s="51">
        <f t="shared" si="11"/>
        <v>925</v>
      </c>
      <c r="R34" s="51">
        <f>SUM(R36:R39)</f>
        <v>925</v>
      </c>
      <c r="S34" s="51">
        <f>SUM(S36:S39)</f>
        <v>962</v>
      </c>
    </row>
    <row r="35" spans="1:20" x14ac:dyDescent="0.25">
      <c r="A35" s="300"/>
      <c r="B35" s="300"/>
      <c r="C35" s="310"/>
      <c r="D35" s="172" t="s">
        <v>375</v>
      </c>
      <c r="E35" s="53">
        <f t="shared" si="1"/>
        <v>0</v>
      </c>
      <c r="F35" s="52"/>
      <c r="G35" s="52"/>
      <c r="H35" s="52"/>
      <c r="I35" s="52"/>
      <c r="J35" s="52"/>
      <c r="K35" s="52"/>
      <c r="L35" s="72"/>
      <c r="M35" s="155"/>
      <c r="N35" s="155"/>
      <c r="O35" s="72"/>
      <c r="P35" s="72"/>
      <c r="Q35" s="72"/>
      <c r="R35" s="72"/>
      <c r="S35" s="72"/>
    </row>
    <row r="36" spans="1:20" x14ac:dyDescent="0.25">
      <c r="A36" s="300"/>
      <c r="B36" s="300"/>
      <c r="C36" s="310"/>
      <c r="D36" s="89" t="s">
        <v>382</v>
      </c>
      <c r="E36" s="53">
        <f t="shared" si="1"/>
        <v>8017.2065299999995</v>
      </c>
      <c r="F36" s="51">
        <f>Прил.5!L74+Прил.5!L75+Прил.5!L76+Прил.5!L77+Прил.5!L78+Прил.5!L80+Прил.5!L82+Прил.5!L84+Прил.5!L85+Прил.5!L86+Прил.5!L87+Прил.5!L88+Прил.5!L89+Прил.5!L90+Прил.5!L91+Прил.5!L92+Прил.5!L93+Прил.5!L94+Прил.5!L96+Прил.5!L98+Прил.5!L101</f>
        <v>20</v>
      </c>
      <c r="G36" s="51">
        <f>Прил.5!M74+Прил.5!M75+Прил.5!M76+Прил.5!M77+Прил.5!M78+Прил.5!M80+Прил.5!M82+Прил.5!M84+Прил.5!M85+Прил.5!M86+Прил.5!M87+Прил.5!M88+Прил.5!M89+Прил.5!M90+Прил.5!M91+Прил.5!M92+Прил.5!M93+Прил.5!M94+Прил.5!M96+Прил.5!M98+Прил.5!M101</f>
        <v>20</v>
      </c>
      <c r="H36" s="51">
        <f>Прил.5!N74+Прил.5!N75+Прил.5!N76+Прил.5!N77+Прил.5!N78+Прил.5!N80+Прил.5!N82+Прил.5!N84+Прил.5!N85+Прил.5!N86+Прил.5!N87+Прил.5!N88+Прил.5!N89+Прил.5!N90+Прил.5!N91+Прил.5!N92+Прил.5!N93+Прил.5!N94+Прил.5!N96+Прил.5!N98+Прил.5!N101</f>
        <v>294.7</v>
      </c>
      <c r="I36" s="51">
        <f>Прил.5!O74+Прил.5!O75+Прил.5!O76+Прил.5!O77+Прил.5!O78+Прил.5!O80+Прил.5!O82+Прил.5!O84+Прил.5!O85+Прил.5!O86+Прил.5!O87+Прил.5!O88+Прил.5!O89+Прил.5!O90+Прил.5!O91+Прил.5!O92+Прил.5!O93+Прил.5!O94+Прил.5!O96+Прил.5!O98+Прил.5!O101</f>
        <v>611</v>
      </c>
      <c r="J36" s="51">
        <f>Прил.5!P74+Прил.5!P75+Прил.5!P76+Прил.5!P77+Прил.5!P78+Прил.5!P80+Прил.5!P82+Прил.5!P84+Прил.5!P85+Прил.5!P86+Прил.5!P87+Прил.5!P88+Прил.5!P89+Прил.5!P90+Прил.5!P91+Прил.5!P92+Прил.5!P93+Прил.5!P94+Прил.5!P96+Прил.5!P98+Прил.5!P101</f>
        <v>656.1</v>
      </c>
      <c r="K36" s="51">
        <f>Прил.5!Q74+Прил.5!Q75+Прил.5!Q76+Прил.5!Q77+Прил.5!Q78+Прил.5!Q80+Прил.5!Q82+Прил.5!Q84+Прил.5!Q85+Прил.5!Q86+Прил.5!Q87+Прил.5!Q88+Прил.5!Q89+Прил.5!Q90+Прил.5!Q91+Прил.5!Q92+Прил.5!Q93+Прил.5!Q94+Прил.5!Q96+Прил.5!Q98+Прил.5!Q101</f>
        <v>692.26499999999999</v>
      </c>
      <c r="L36" s="51">
        <f>Прил.5!R74+Прил.5!R75+Прил.5!R76+Прил.5!R77+Прил.5!R78+Прил.5!R80+Прил.5!R82+Прил.5!R84+Прил.5!R85+Прил.5!R86+Прил.5!R87+Прил.5!R88+Прил.5!R89+Прил.5!R90+Прил.5!R91+Прил.5!R92+Прил.5!R93+Прил.5!R94+Прил.5!R96+Прил.5!R98+Прил.5!R101</f>
        <v>197.10000000000002</v>
      </c>
      <c r="M36" s="51">
        <f>Прил.5!S74+Прил.5!S75+Прил.5!S76+Прил.5!S77+Прил.5!S78+Прил.5!S80+Прил.5!S82+Прил.5!S84+Прил.5!S85+Прил.5!S86+Прил.5!S87+Прил.5!S88+Прил.5!S89+Прил.5!S90+Прил.5!S91+Прил.5!S92+Прил.5!S93+Прил.5!S94+Прил.5!S96+Прил.5!S98+Прил.5!S101</f>
        <v>259.89999999999998</v>
      </c>
      <c r="N36" s="154">
        <f>Прил.5!T74+Прил.5!T75+Прил.5!T76+Прил.5!T77+Прил.5!T78+Прил.5!T80+Прил.5!T82+Прил.5!T84+Прил.5!T85+Прил.5!T86+Прил.5!T87+Прил.5!T88+Прил.5!T89+Прил.5!T90+Прил.5!T91+Прил.5!T92+Прил.5!T93+Прил.5!T94+Прил.5!T96+Прил.5!T98+Прил.5!T101</f>
        <v>189.72812999999999</v>
      </c>
      <c r="O36" s="51">
        <f>Прил.5!U74+Прил.5!U75+Прил.5!U76+Прил.5!U77+Прил.5!U78+Прил.5!U80+Прил.5!U82+Прил.5!U84+Прил.5!U85+Прил.5!U86+Прил.5!U87+Прил.5!U88+Прил.5!U89+Прил.5!U90+Прил.5!U91+Прил.5!U92+Прил.5!U93+Прил.5!U94+Прил.5!U96+Прил.5!U98+Прил.5!U101+Прил.5!U83</f>
        <v>1339.4133999999999</v>
      </c>
      <c r="P36" s="51">
        <f>Прил.5!V74+Прил.5!V75+Прил.5!V76+Прил.5!V77+Прил.5!V78+Прил.5!V80+Прил.5!V82+Прил.5!V84+Прил.5!V85+Прил.5!V86+Прил.5!V87+Прил.5!V88+Прил.5!V89+Прил.5!V90+Прил.5!V91+Прил.5!V92+Прил.5!V93+Прил.5!V94+Прил.5!V96+Прил.5!V98+Прил.5!V101+Прил.5!V83</f>
        <v>925</v>
      </c>
      <c r="Q36" s="51">
        <f>Прил.5!W74+Прил.5!W75+Прил.5!W76+Прил.5!W77+Прил.5!W78+Прил.5!W80+Прил.5!W82+Прил.5!W84+Прил.5!W85+Прил.5!W86+Прил.5!W87+Прил.5!W88+Прил.5!W89+Прил.5!W90+Прил.5!W91+Прил.5!W92+Прил.5!W93+Прил.5!W94+Прил.5!W96+Прил.5!W98+Прил.5!W101+Прил.5!W83</f>
        <v>925</v>
      </c>
      <c r="R36" s="51">
        <f>Прил.5!X74+Прил.5!X75+Прил.5!X76+Прил.5!X77+Прил.5!X78+Прил.5!X80+Прил.5!X82+Прил.5!X84+Прил.5!X85+Прил.5!X86+Прил.5!X87+Прил.5!X88+Прил.5!X89+Прил.5!X90+Прил.5!X91+Прил.5!X92+Прил.5!X93+Прил.5!X94+Прил.5!X96+Прил.5!X98+Прил.5!X101+Прил.5!X83</f>
        <v>925</v>
      </c>
      <c r="S36" s="51">
        <f>Прил.5!Y74+Прил.5!Y75+Прил.5!Y76+Прил.5!Y77+Прил.5!Y78+Прил.5!Y80+Прил.5!Y82+Прил.5!Y84+Прил.5!Y85+Прил.5!Y86+Прил.5!Y87+Прил.5!Y88+Прил.5!Y89+Прил.5!Y90+Прил.5!Y91+Прил.5!Y92+Прил.5!Y93+Прил.5!Y94+Прил.5!Y96+Прил.5!Y98+Прил.5!Y101+Прил.5!Y83</f>
        <v>962</v>
      </c>
    </row>
    <row r="37" spans="1:20" ht="23.1" x14ac:dyDescent="0.25">
      <c r="A37" s="300"/>
      <c r="B37" s="300"/>
      <c r="C37" s="310"/>
      <c r="D37" s="89" t="s">
        <v>377</v>
      </c>
      <c r="E37" s="53">
        <f t="shared" si="1"/>
        <v>460.6</v>
      </c>
      <c r="F37" s="51">
        <f>Прил.5!L100</f>
        <v>27.2</v>
      </c>
      <c r="G37" s="51">
        <f>Прил.5!M100</f>
        <v>77</v>
      </c>
      <c r="H37" s="51">
        <f>Прил.5!N100</f>
        <v>69.599999999999994</v>
      </c>
      <c r="I37" s="51">
        <f>Прил.5!O100</f>
        <v>40.5</v>
      </c>
      <c r="J37" s="51">
        <f>Прил.5!P100</f>
        <v>34.299999999999997</v>
      </c>
      <c r="K37" s="51">
        <f>Прил.5!Q100</f>
        <v>82</v>
      </c>
      <c r="L37" s="51">
        <f>Прил.5!R100</f>
        <v>40</v>
      </c>
      <c r="M37" s="51">
        <f>Прил.5!S100</f>
        <v>0</v>
      </c>
      <c r="N37" s="154">
        <f>Прил.5!T100</f>
        <v>30</v>
      </c>
      <c r="O37" s="51">
        <f>Прил.5!U100</f>
        <v>60</v>
      </c>
      <c r="P37" s="51">
        <f>Прил.5!V100</f>
        <v>0</v>
      </c>
      <c r="Q37" s="51">
        <f>Прил.5!W100</f>
        <v>0</v>
      </c>
      <c r="R37" s="51">
        <f>Прил.5!X100</f>
        <v>0</v>
      </c>
      <c r="S37" s="51">
        <f>Прил.5!Y100</f>
        <v>0</v>
      </c>
    </row>
    <row r="38" spans="1:20" ht="23.1" x14ac:dyDescent="0.25">
      <c r="A38" s="300"/>
      <c r="B38" s="300"/>
      <c r="C38" s="310"/>
      <c r="D38" s="89" t="s">
        <v>378</v>
      </c>
      <c r="E38" s="53">
        <f t="shared" si="1"/>
        <v>0</v>
      </c>
      <c r="F38" s="51">
        <v>0</v>
      </c>
      <c r="G38" s="51">
        <v>0</v>
      </c>
      <c r="H38" s="51">
        <v>0</v>
      </c>
      <c r="I38" s="51">
        <v>0</v>
      </c>
      <c r="J38" s="51">
        <v>0</v>
      </c>
      <c r="K38" s="51">
        <v>0</v>
      </c>
      <c r="L38" s="51">
        <v>0</v>
      </c>
      <c r="M38" s="51">
        <v>0</v>
      </c>
      <c r="N38" s="154">
        <v>0</v>
      </c>
      <c r="O38" s="51">
        <v>0</v>
      </c>
      <c r="P38" s="51">
        <v>0</v>
      </c>
      <c r="Q38" s="51">
        <v>0</v>
      </c>
      <c r="R38" s="51">
        <v>0</v>
      </c>
      <c r="S38" s="51">
        <v>0</v>
      </c>
    </row>
    <row r="39" spans="1:20" ht="34.65" x14ac:dyDescent="0.25">
      <c r="A39" s="300"/>
      <c r="B39" s="300"/>
      <c r="C39" s="310"/>
      <c r="D39" s="89" t="s">
        <v>379</v>
      </c>
      <c r="E39" s="53">
        <f t="shared" si="1"/>
        <v>0</v>
      </c>
      <c r="F39" s="51">
        <v>0</v>
      </c>
      <c r="G39" s="51">
        <v>0</v>
      </c>
      <c r="H39" s="51">
        <v>0</v>
      </c>
      <c r="I39" s="51">
        <v>0</v>
      </c>
      <c r="J39" s="51">
        <v>0</v>
      </c>
      <c r="K39" s="51">
        <v>0</v>
      </c>
      <c r="L39" s="51">
        <v>0</v>
      </c>
      <c r="M39" s="51">
        <v>0</v>
      </c>
      <c r="N39" s="154">
        <v>0</v>
      </c>
      <c r="O39" s="51">
        <v>0</v>
      </c>
      <c r="P39" s="51">
        <v>0</v>
      </c>
      <c r="Q39" s="51">
        <v>0</v>
      </c>
      <c r="R39" s="51">
        <v>0</v>
      </c>
      <c r="S39" s="51">
        <v>0</v>
      </c>
    </row>
    <row r="40" spans="1:20" ht="34.65" x14ac:dyDescent="0.25">
      <c r="A40" s="300"/>
      <c r="B40" s="300"/>
      <c r="C40" s="310"/>
      <c r="D40" s="76" t="s">
        <v>380</v>
      </c>
      <c r="E40" s="53">
        <f t="shared" si="1"/>
        <v>0</v>
      </c>
      <c r="F40" s="51">
        <v>0</v>
      </c>
      <c r="G40" s="51">
        <v>0</v>
      </c>
      <c r="H40" s="51">
        <v>0</v>
      </c>
      <c r="I40" s="51">
        <v>0</v>
      </c>
      <c r="J40" s="51">
        <v>0</v>
      </c>
      <c r="K40" s="51">
        <v>0</v>
      </c>
      <c r="L40" s="51">
        <v>0</v>
      </c>
      <c r="M40" s="51">
        <v>0</v>
      </c>
      <c r="N40" s="154">
        <v>0</v>
      </c>
      <c r="O40" s="51">
        <v>0</v>
      </c>
      <c r="P40" s="51">
        <v>0</v>
      </c>
      <c r="Q40" s="51">
        <v>0</v>
      </c>
      <c r="R40" s="51">
        <v>0</v>
      </c>
      <c r="S40" s="51">
        <v>0</v>
      </c>
    </row>
    <row r="41" spans="1:20" x14ac:dyDescent="0.25">
      <c r="A41" s="300"/>
      <c r="B41" s="300"/>
      <c r="C41" s="310"/>
      <c r="D41" s="76" t="s">
        <v>381</v>
      </c>
      <c r="E41" s="53">
        <f t="shared" si="1"/>
        <v>0</v>
      </c>
      <c r="F41" s="51">
        <v>0</v>
      </c>
      <c r="G41" s="51">
        <v>0</v>
      </c>
      <c r="H41" s="51">
        <v>0</v>
      </c>
      <c r="I41" s="51">
        <v>0</v>
      </c>
      <c r="J41" s="51">
        <v>0</v>
      </c>
      <c r="K41" s="51">
        <v>0</v>
      </c>
      <c r="L41" s="51">
        <v>0</v>
      </c>
      <c r="M41" s="51">
        <v>0</v>
      </c>
      <c r="N41" s="154">
        <v>0</v>
      </c>
      <c r="O41" s="51">
        <v>0</v>
      </c>
      <c r="P41" s="51">
        <v>0</v>
      </c>
      <c r="Q41" s="51">
        <v>0</v>
      </c>
      <c r="R41" s="51">
        <v>0</v>
      </c>
      <c r="S41" s="51">
        <v>0</v>
      </c>
    </row>
    <row r="42" spans="1:20" ht="15.45" customHeight="1" x14ac:dyDescent="0.25">
      <c r="A42" s="347" t="s">
        <v>23</v>
      </c>
      <c r="B42" s="300" t="s">
        <v>99</v>
      </c>
      <c r="C42" s="348" t="s">
        <v>383</v>
      </c>
      <c r="D42" s="74" t="s">
        <v>282</v>
      </c>
      <c r="E42" s="53">
        <f t="shared" si="1"/>
        <v>2224.7006000000001</v>
      </c>
      <c r="F42" s="86">
        <f t="shared" ref="F42:Q42" si="12">F43+F49+F50</f>
        <v>0</v>
      </c>
      <c r="G42" s="86">
        <f t="shared" si="12"/>
        <v>0</v>
      </c>
      <c r="H42" s="86">
        <f t="shared" si="12"/>
        <v>0</v>
      </c>
      <c r="I42" s="86">
        <f t="shared" si="12"/>
        <v>0</v>
      </c>
      <c r="J42" s="86">
        <f t="shared" si="12"/>
        <v>0</v>
      </c>
      <c r="K42" s="86">
        <f t="shared" si="12"/>
        <v>0</v>
      </c>
      <c r="L42" s="86">
        <f t="shared" si="12"/>
        <v>0</v>
      </c>
      <c r="M42" s="86">
        <f t="shared" si="12"/>
        <v>117</v>
      </c>
      <c r="N42" s="159">
        <f t="shared" si="12"/>
        <v>290.05700000000002</v>
      </c>
      <c r="O42" s="86">
        <f t="shared" si="12"/>
        <v>201.64359999999999</v>
      </c>
      <c r="P42" s="86">
        <f t="shared" si="12"/>
        <v>400</v>
      </c>
      <c r="Q42" s="86">
        <f t="shared" si="12"/>
        <v>400</v>
      </c>
      <c r="R42" s="86">
        <f>R43+R49+R50</f>
        <v>400</v>
      </c>
      <c r="S42" s="86">
        <f>S43+S49+S50</f>
        <v>416</v>
      </c>
      <c r="T42" s="171">
        <f>E42-Прил.5!Z102</f>
        <v>0</v>
      </c>
    </row>
    <row r="43" spans="1:20" x14ac:dyDescent="0.25">
      <c r="A43" s="347"/>
      <c r="B43" s="300"/>
      <c r="C43" s="348"/>
      <c r="D43" s="76" t="s">
        <v>374</v>
      </c>
      <c r="E43" s="53">
        <f t="shared" si="1"/>
        <v>2224.7006000000001</v>
      </c>
      <c r="F43" s="51">
        <f>SUM(F45:F48)</f>
        <v>0</v>
      </c>
      <c r="G43" s="51">
        <f t="shared" ref="G43:Q43" si="13">SUM(G45:G48)</f>
        <v>0</v>
      </c>
      <c r="H43" s="51">
        <f t="shared" si="13"/>
        <v>0</v>
      </c>
      <c r="I43" s="51">
        <f t="shared" si="13"/>
        <v>0</v>
      </c>
      <c r="J43" s="51">
        <f t="shared" si="13"/>
        <v>0</v>
      </c>
      <c r="K43" s="51">
        <f t="shared" si="13"/>
        <v>0</v>
      </c>
      <c r="L43" s="51">
        <f t="shared" si="13"/>
        <v>0</v>
      </c>
      <c r="M43" s="51">
        <f t="shared" si="13"/>
        <v>117</v>
      </c>
      <c r="N43" s="154">
        <f t="shared" si="13"/>
        <v>290.05700000000002</v>
      </c>
      <c r="O43" s="51">
        <f t="shared" si="13"/>
        <v>201.64359999999999</v>
      </c>
      <c r="P43" s="51">
        <f t="shared" si="13"/>
        <v>400</v>
      </c>
      <c r="Q43" s="51">
        <f t="shared" si="13"/>
        <v>400</v>
      </c>
      <c r="R43" s="51">
        <f>SUM(R45:R48)</f>
        <v>400</v>
      </c>
      <c r="S43" s="51">
        <f>SUM(S45:S48)</f>
        <v>416</v>
      </c>
    </row>
    <row r="44" spans="1:20" x14ac:dyDescent="0.25">
      <c r="A44" s="347"/>
      <c r="B44" s="300"/>
      <c r="C44" s="348"/>
      <c r="D44" s="172" t="s">
        <v>375</v>
      </c>
      <c r="E44" s="53">
        <f t="shared" si="1"/>
        <v>0</v>
      </c>
      <c r="F44" s="52"/>
      <c r="G44" s="52"/>
      <c r="H44" s="52"/>
      <c r="I44" s="52"/>
      <c r="J44" s="52"/>
      <c r="K44" s="52"/>
      <c r="L44" s="72"/>
      <c r="M44" s="156"/>
      <c r="N44" s="156"/>
      <c r="O44" s="52"/>
      <c r="P44" s="52"/>
      <c r="Q44" s="52"/>
      <c r="R44" s="52"/>
      <c r="S44" s="52"/>
    </row>
    <row r="45" spans="1:20" x14ac:dyDescent="0.25">
      <c r="A45" s="347"/>
      <c r="B45" s="300"/>
      <c r="C45" s="348"/>
      <c r="D45" s="89" t="s">
        <v>382</v>
      </c>
      <c r="E45" s="53">
        <f t="shared" si="1"/>
        <v>2224.7006000000001</v>
      </c>
      <c r="F45" s="51">
        <f>Прил.5!L105</f>
        <v>0</v>
      </c>
      <c r="G45" s="51">
        <f>Прил.5!M105</f>
        <v>0</v>
      </c>
      <c r="H45" s="51">
        <f>Прил.5!N105</f>
        <v>0</v>
      </c>
      <c r="I45" s="51">
        <f>Прил.5!O105</f>
        <v>0</v>
      </c>
      <c r="J45" s="51">
        <f>Прил.5!P105</f>
        <v>0</v>
      </c>
      <c r="K45" s="51">
        <f>Прил.5!Q105</f>
        <v>0</v>
      </c>
      <c r="L45" s="51">
        <f>Прил.5!R105</f>
        <v>0</v>
      </c>
      <c r="M45" s="51">
        <f>Прил.5!S105</f>
        <v>117</v>
      </c>
      <c r="N45" s="154">
        <f>Прил.5!T105</f>
        <v>290.05700000000002</v>
      </c>
      <c r="O45" s="51">
        <f>Прил.5!U105</f>
        <v>201.64359999999999</v>
      </c>
      <c r="P45" s="51">
        <f>Прил.5!V105</f>
        <v>400</v>
      </c>
      <c r="Q45" s="51">
        <f>Прил.5!W105</f>
        <v>400</v>
      </c>
      <c r="R45" s="51">
        <f>Прил.5!X105</f>
        <v>400</v>
      </c>
      <c r="S45" s="51">
        <f>Прил.5!Y105</f>
        <v>416</v>
      </c>
    </row>
    <row r="46" spans="1:20" ht="23.1" x14ac:dyDescent="0.25">
      <c r="A46" s="347"/>
      <c r="B46" s="300"/>
      <c r="C46" s="348"/>
      <c r="D46" s="89" t="s">
        <v>377</v>
      </c>
      <c r="E46" s="53">
        <f t="shared" si="1"/>
        <v>0</v>
      </c>
      <c r="F46" s="51">
        <v>0</v>
      </c>
      <c r="G46" s="51">
        <v>0</v>
      </c>
      <c r="H46" s="51">
        <v>0</v>
      </c>
      <c r="I46" s="51">
        <v>0</v>
      </c>
      <c r="J46" s="51">
        <v>0</v>
      </c>
      <c r="K46" s="51">
        <v>0</v>
      </c>
      <c r="L46" s="51">
        <v>0</v>
      </c>
      <c r="M46" s="156">
        <v>0</v>
      </c>
      <c r="N46" s="156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</row>
    <row r="47" spans="1:20" ht="23.1" x14ac:dyDescent="0.25">
      <c r="A47" s="347"/>
      <c r="B47" s="300"/>
      <c r="C47" s="348"/>
      <c r="D47" s="89" t="s">
        <v>378</v>
      </c>
      <c r="E47" s="53">
        <f t="shared" si="1"/>
        <v>0</v>
      </c>
      <c r="F47" s="51">
        <v>0</v>
      </c>
      <c r="G47" s="51">
        <v>0</v>
      </c>
      <c r="H47" s="51">
        <v>0</v>
      </c>
      <c r="I47" s="51">
        <v>0</v>
      </c>
      <c r="J47" s="51">
        <v>0</v>
      </c>
      <c r="K47" s="51">
        <v>0</v>
      </c>
      <c r="L47" s="51">
        <v>0</v>
      </c>
      <c r="M47" s="156">
        <v>0</v>
      </c>
      <c r="N47" s="156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</row>
    <row r="48" spans="1:20" ht="34.65" x14ac:dyDescent="0.25">
      <c r="A48" s="347"/>
      <c r="B48" s="300"/>
      <c r="C48" s="348"/>
      <c r="D48" s="89" t="s">
        <v>379</v>
      </c>
      <c r="E48" s="53">
        <f t="shared" si="1"/>
        <v>0</v>
      </c>
      <c r="F48" s="51">
        <v>0</v>
      </c>
      <c r="G48" s="51">
        <v>0</v>
      </c>
      <c r="H48" s="51">
        <v>0</v>
      </c>
      <c r="I48" s="51">
        <v>0</v>
      </c>
      <c r="J48" s="51">
        <v>0</v>
      </c>
      <c r="K48" s="51">
        <v>0</v>
      </c>
      <c r="L48" s="51">
        <v>0</v>
      </c>
      <c r="M48" s="156">
        <v>0</v>
      </c>
      <c r="N48" s="156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</row>
    <row r="49" spans="1:19" ht="34.65" x14ac:dyDescent="0.25">
      <c r="A49" s="347"/>
      <c r="B49" s="300"/>
      <c r="C49" s="348"/>
      <c r="D49" s="76" t="s">
        <v>380</v>
      </c>
      <c r="E49" s="53">
        <f t="shared" si="1"/>
        <v>0</v>
      </c>
      <c r="F49" s="51">
        <v>0</v>
      </c>
      <c r="G49" s="51">
        <v>0</v>
      </c>
      <c r="H49" s="51">
        <v>0</v>
      </c>
      <c r="I49" s="51">
        <v>0</v>
      </c>
      <c r="J49" s="51">
        <v>0</v>
      </c>
      <c r="K49" s="51">
        <v>0</v>
      </c>
      <c r="L49" s="51">
        <v>0</v>
      </c>
      <c r="M49" s="156">
        <v>0</v>
      </c>
      <c r="N49" s="156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</row>
    <row r="50" spans="1:19" x14ac:dyDescent="0.25">
      <c r="A50" s="347"/>
      <c r="B50" s="300"/>
      <c r="C50" s="348"/>
      <c r="D50" s="76" t="s">
        <v>381</v>
      </c>
      <c r="E50" s="53">
        <f t="shared" si="1"/>
        <v>0</v>
      </c>
      <c r="F50" s="51">
        <v>0</v>
      </c>
      <c r="G50" s="51">
        <v>0</v>
      </c>
      <c r="H50" s="51">
        <v>0</v>
      </c>
      <c r="I50" s="51">
        <v>0</v>
      </c>
      <c r="J50" s="51">
        <v>0</v>
      </c>
      <c r="K50" s="51">
        <v>0</v>
      </c>
      <c r="L50" s="51">
        <v>0</v>
      </c>
      <c r="M50" s="156">
        <v>0</v>
      </c>
      <c r="N50" s="156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</row>
  </sheetData>
  <sheetProtection selectLockedCells="1" selectUnlockedCells="1"/>
  <mergeCells count="39">
    <mergeCell ref="R13:R14"/>
    <mergeCell ref="S13:S14"/>
    <mergeCell ref="A11:S11"/>
    <mergeCell ref="F10:K10"/>
    <mergeCell ref="J1:K1"/>
    <mergeCell ref="F2:K2"/>
    <mergeCell ref="H3:K3"/>
    <mergeCell ref="F5:K5"/>
    <mergeCell ref="H8:K8"/>
    <mergeCell ref="F9:K9"/>
    <mergeCell ref="K13:K14"/>
    <mergeCell ref="H13:H14"/>
    <mergeCell ref="A12:B13"/>
    <mergeCell ref="C12:C14"/>
    <mergeCell ref="D12:D14"/>
    <mergeCell ref="E12:S12"/>
    <mergeCell ref="A42:A50"/>
    <mergeCell ref="B42:B50"/>
    <mergeCell ref="C42:C50"/>
    <mergeCell ref="A15:A23"/>
    <mergeCell ref="B15:B23"/>
    <mergeCell ref="C15:C23"/>
    <mergeCell ref="A24:A32"/>
    <mergeCell ref="B24:B32"/>
    <mergeCell ref="C24:C32"/>
    <mergeCell ref="A33:A41"/>
    <mergeCell ref="B33:B41"/>
    <mergeCell ref="C33:C41"/>
    <mergeCell ref="J13:J14"/>
    <mergeCell ref="E13:E14"/>
    <mergeCell ref="F13:F14"/>
    <mergeCell ref="G13:G14"/>
    <mergeCell ref="P13:P14"/>
    <mergeCell ref="I13:I14"/>
    <mergeCell ref="Q13:Q14"/>
    <mergeCell ref="N13:N14"/>
    <mergeCell ref="O13:O14"/>
    <mergeCell ref="L13:L14"/>
    <mergeCell ref="M13:M14"/>
  </mergeCells>
  <pageMargins left="0.52" right="0.28999999999999998" top="0.51" bottom="0.19" header="0.51180555555555551" footer="0.2"/>
  <pageSetup paperSize="9" scale="65" firstPageNumber="0" orientation="landscape" r:id="rId1"/>
  <headerFooter alignWithMargins="0"/>
  <rowBreaks count="1" manualBreakCount="1">
    <brk id="32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Прил.1</vt:lpstr>
      <vt:lpstr>Прил.2</vt:lpstr>
      <vt:lpstr>Прил.3</vt:lpstr>
      <vt:lpstr>Прил.4</vt:lpstr>
      <vt:lpstr>Прил.5</vt:lpstr>
      <vt:lpstr>Прил.6</vt:lpstr>
      <vt:lpstr>Прил.1!Заголовки_для_печати</vt:lpstr>
      <vt:lpstr>Прил.5!Заголовки_для_печати</vt:lpstr>
      <vt:lpstr>Прил.1!Область_печати</vt:lpstr>
      <vt:lpstr>Прил.5!Область_печати</vt:lpstr>
      <vt:lpstr>Прил.6!Область_печати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2025-02-26T11:15:31Z</cp:lastPrinted>
  <dcterms:created xsi:type="dcterms:W3CDTF">2020-01-28T10:15:13Z</dcterms:created>
  <dcterms:modified xsi:type="dcterms:W3CDTF">2025-03-31T08:58:00Z</dcterms:modified>
</cp:coreProperties>
</file>