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" yWindow="435" windowWidth="19032" windowHeight="1120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8" i="1" l="1"/>
  <c r="F47" i="1"/>
  <c r="F46" i="1"/>
  <c r="F34" i="1"/>
  <c r="F30" i="1"/>
  <c r="F21" i="1"/>
  <c r="F20" i="1"/>
  <c r="F18" i="1"/>
  <c r="F17" i="1"/>
  <c r="F13" i="1"/>
  <c r="F10" i="1"/>
  <c r="F8" i="1"/>
  <c r="F7" i="1"/>
  <c r="F6" i="1"/>
  <c r="E16" i="1" l="1"/>
  <c r="F16" i="1"/>
  <c r="G16" i="1"/>
  <c r="H16" i="1"/>
  <c r="I16" i="1"/>
  <c r="D16" i="1"/>
  <c r="E33" i="1" l="1"/>
  <c r="F33" i="1"/>
  <c r="G33" i="1"/>
  <c r="H33" i="1"/>
  <c r="I33" i="1"/>
  <c r="D33" i="1"/>
  <c r="E11" i="1"/>
  <c r="F11" i="1"/>
  <c r="G11" i="1"/>
  <c r="H11" i="1"/>
  <c r="I11" i="1"/>
  <c r="D11" i="1"/>
  <c r="E37" i="1"/>
  <c r="F29" i="1" l="1"/>
  <c r="E29" i="1"/>
  <c r="D29" i="1"/>
  <c r="I29" i="1" l="1"/>
  <c r="H29" i="1"/>
  <c r="G29" i="1"/>
  <c r="F5" i="1" l="1"/>
  <c r="F25" i="1"/>
  <c r="F37" i="1"/>
  <c r="F45" i="1"/>
  <c r="F50" i="1" l="1"/>
  <c r="F52" i="1" s="1"/>
  <c r="G37" i="1"/>
  <c r="H37" i="1"/>
  <c r="I37" i="1"/>
  <c r="E25" i="1"/>
  <c r="G25" i="1"/>
  <c r="H25" i="1"/>
  <c r="I25" i="1"/>
  <c r="D37" i="1" l="1"/>
  <c r="D25" i="1"/>
  <c r="E5" i="1"/>
  <c r="G5" i="1"/>
  <c r="H5" i="1"/>
  <c r="I5" i="1"/>
  <c r="D5" i="1"/>
  <c r="G45" i="1" l="1"/>
  <c r="G50" i="1" s="1"/>
  <c r="G52" i="1" s="1"/>
  <c r="H45" i="1" l="1"/>
  <c r="H50" i="1" s="1"/>
  <c r="I45" i="1"/>
  <c r="I50" i="1" s="1"/>
  <c r="E45" i="1"/>
  <c r="E50" i="1" s="1"/>
  <c r="D45" i="1"/>
  <c r="D50" i="1" s="1"/>
  <c r="C45" i="1"/>
  <c r="E52" i="1" l="1"/>
  <c r="H52" i="1"/>
  <c r="I52" i="1"/>
  <c r="C50" i="1"/>
  <c r="C52" i="1" s="1"/>
  <c r="D52" i="1" l="1"/>
</calcChain>
</file>

<file path=xl/sharedStrings.xml><?xml version="1.0" encoding="utf-8"?>
<sst xmlns="http://schemas.openxmlformats.org/spreadsheetml/2006/main" count="110" uniqueCount="109">
  <si>
    <t xml:space="preserve">      Подпрограмма "Развитие дошкольного образования"</t>
  </si>
  <si>
    <t xml:space="preserve">      Подпрограмма "Развитие общего образования"</t>
  </si>
  <si>
    <t xml:space="preserve">      Подпрограмма "Дополнительное образование и воспитание детей"</t>
  </si>
  <si>
    <t xml:space="preserve">      Подпрограмма "Реализация молодежной политики"</t>
  </si>
  <si>
    <t xml:space="preserve">      Подпрограмма "Создание условий для реализации муниципальной программы"</t>
  </si>
  <si>
    <t xml:space="preserve">      Подпрограмма "Организация отдыха детей в каникулярное время"</t>
  </si>
  <si>
    <t xml:space="preserve">      Подпрограмма "Создание условий для развития физической культуры и спорта"</t>
  </si>
  <si>
    <t xml:space="preserve">      Подпрограмма "Социальная поддержка семьи и детей"</t>
  </si>
  <si>
    <t xml:space="preserve">      Подпрограмма "Обеспечение жильем отдельных категорий граждан, стимулирование улучшения жилищных условий"</t>
  </si>
  <si>
    <t xml:space="preserve">      Подпрограмма "Развитие сельского хозяйства и расширение рынка сельскохозяйственной продукции"</t>
  </si>
  <si>
    <t xml:space="preserve">      Подпрограмма "Создание условий для развития малого и среднего предпринимательства"</t>
  </si>
  <si>
    <t xml:space="preserve">      Подпрограмма "Территориальное развитие (градостроительство и землеустройство)"</t>
  </si>
  <si>
    <t xml:space="preserve">      Подпрограмма "Содержание и развитие жилищного хозяйства"</t>
  </si>
  <si>
    <t xml:space="preserve">      Подпрограмма "Содержание и развитие коммунальной инфраструктуры"</t>
  </si>
  <si>
    <t xml:space="preserve">      Подпрограмма "Благоустройство и охрана окружающей среды"</t>
  </si>
  <si>
    <t xml:space="preserve">      Подпрограмма "Дорожное хозяйство и транспортное обслуживание населения"</t>
  </si>
  <si>
    <t xml:space="preserve">      Подпрограмма "Организация муниципального управления"</t>
  </si>
  <si>
    <t xml:space="preserve">      Подпрограмма "Управление муниципальными финансами"</t>
  </si>
  <si>
    <t xml:space="preserve">      Подпрограмма "Управление муниципальным имуществом и земельными ресурсами"</t>
  </si>
  <si>
    <t>Целевая статья</t>
  </si>
  <si>
    <t xml:space="preserve">Справочно: 
НЕПРОГРАММНЫЕ РАСХОДЫ
</t>
  </si>
  <si>
    <t>ИТОГО РАСХОДОВ</t>
  </si>
  <si>
    <t>0100000000</t>
  </si>
  <si>
    <t>0110000000</t>
  </si>
  <si>
    <t>0120000000</t>
  </si>
  <si>
    <t>0130000000</t>
  </si>
  <si>
    <t>0140000000</t>
  </si>
  <si>
    <t>0150000000</t>
  </si>
  <si>
    <t>0200000000</t>
  </si>
  <si>
    <t>0210000000</t>
  </si>
  <si>
    <t>0220000000</t>
  </si>
  <si>
    <t>0230000000</t>
  </si>
  <si>
    <t>0300000000</t>
  </si>
  <si>
    <t>0310000000</t>
  </si>
  <si>
    <t>0320000000</t>
  </si>
  <si>
    <t>0330000000</t>
  </si>
  <si>
    <t>0340000000</t>
  </si>
  <si>
    <t>0400000000</t>
  </si>
  <si>
    <t>0410000000</t>
  </si>
  <si>
    <t>0420000000</t>
  </si>
  <si>
    <t>0500000000</t>
  </si>
  <si>
    <t>0510000000</t>
  </si>
  <si>
    <t>0520000000</t>
  </si>
  <si>
    <t>0600000000</t>
  </si>
  <si>
    <t>0610000000</t>
  </si>
  <si>
    <t>0620000000</t>
  </si>
  <si>
    <t>0700000000</t>
  </si>
  <si>
    <t>0710000000</t>
  </si>
  <si>
    <t>0720000000</t>
  </si>
  <si>
    <t>0730000000</t>
  </si>
  <si>
    <t>0740000000</t>
  </si>
  <si>
    <t>0750000000</t>
  </si>
  <si>
    <t>0800000000</t>
  </si>
  <si>
    <t>0900000000</t>
  </si>
  <si>
    <t>0910000000</t>
  </si>
  <si>
    <t>0920000000</t>
  </si>
  <si>
    <t>0930000000</t>
  </si>
  <si>
    <t xml:space="preserve">                                                                    </t>
  </si>
  <si>
    <t>2016 год первоначальный план</t>
  </si>
  <si>
    <t>0760000000</t>
  </si>
  <si>
    <t xml:space="preserve">      Подпрограмма "Формирование современной городской среды"</t>
  </si>
  <si>
    <t>0540000000</t>
  </si>
  <si>
    <t xml:space="preserve">      Подпрограмма "Поддержка социально ориентированных некоммерческих организаций"</t>
  </si>
  <si>
    <t>Начальник Управления финансов</t>
  </si>
  <si>
    <t>В.А.Субботина</t>
  </si>
  <si>
    <t>0350000000</t>
  </si>
  <si>
    <t xml:space="preserve">      Подпрограмма "Развитие музейного дела"</t>
  </si>
  <si>
    <t xml:space="preserve">      Подпрограмма "Государственная охрана, сохранение и популяризация объектов культурного наследия (памятников истории и культуры) народов Российской Федерации</t>
  </si>
  <si>
    <t>0360000000</t>
  </si>
  <si>
    <t>0370000000</t>
  </si>
  <si>
    <t xml:space="preserve">      Подпрограмма "Этносоциальное развитие и гармонизация межэтнических отношений"</t>
  </si>
  <si>
    <t xml:space="preserve">      Подпрограмма "Развитие библиотечного дела"</t>
  </si>
  <si>
    <t xml:space="preserve">      Подпрограмма "Поддержка профессионального исскуства и народного творчества"</t>
  </si>
  <si>
    <t xml:space="preserve">      Подпрограмма "Сохранение и развитие национального культурного наследия"</t>
  </si>
  <si>
    <t>2025 год (проект решения)</t>
  </si>
  <si>
    <t xml:space="preserve">      Подпрограмма "Пропаганда здорового образа жизни и профилактика хронических неинфекционных заболеваний"</t>
  </si>
  <si>
    <t>0240000000</t>
  </si>
  <si>
    <t>0440000000</t>
  </si>
  <si>
    <t xml:space="preserve">      Подпрограмма "Забота"</t>
  </si>
  <si>
    <t xml:space="preserve">      Подпрограмма "Улучшение условий и охраны труда"</t>
  </si>
  <si>
    <t>0630000000</t>
  </si>
  <si>
    <t>1000000000</t>
  </si>
  <si>
    <t>Администрации муниципального образования</t>
  </si>
  <si>
    <t>"Муниципальный округ Увинский район</t>
  </si>
  <si>
    <t>Удмуртской Республики"</t>
  </si>
  <si>
    <t xml:space="preserve">    Муниципальная программа "Развитие образования и воспитание" </t>
  </si>
  <si>
    <t xml:space="preserve">    Муниципальная программа "Формирование здорового образа жизни населения" </t>
  </si>
  <si>
    <t xml:space="preserve">    Муниципальная программа "Развитие культуры" </t>
  </si>
  <si>
    <t xml:space="preserve">    Муниципальная программа "Социальная поддержка населения"</t>
  </si>
  <si>
    <t xml:space="preserve">    Муниципальная программа "Создание условий для устойчивого экономического развития" </t>
  </si>
  <si>
    <t xml:space="preserve">    Муниципальная программа "Безопасность в муниципальном образовании "Муниципальный округ Увинский район Удмуртской Республики" </t>
  </si>
  <si>
    <t xml:space="preserve">      Подпрограмма "Предупреждение и ликвидация последствий чрезвычайных ситуаций, реализация мер пожарной безопасности в Увинском районе"</t>
  </si>
  <si>
    <t xml:space="preserve">      Подпрограмма "Профилактика правонарушений в муниципальном образовании "Муниципальный округ Увинский район Удмуртской Республики" </t>
  </si>
  <si>
    <t xml:space="preserve">    Муниципальная программа "Муниципальное хозяйство" </t>
  </si>
  <si>
    <t xml:space="preserve">    Муниципальная программа "Энергосбережение и повышение энергетической эффективности" </t>
  </si>
  <si>
    <t xml:space="preserve">    Муниципальная программа "Муниципальное управление" </t>
  </si>
  <si>
    <t xml:space="preserve">Программа "Комфортная городская среда на территории муниципального образования "Муниципальный округ Увинский район Удмуртской Республики" </t>
  </si>
  <si>
    <t>ВСЕГО РАСХОДОВ ПО МУНИЦИПАЛЬНЫМ  ПРОГРАММАМ МУНИЦИПАЛЬНОГО ОБРАЗОВАНИЯ «МУНИЦИПАЛЬНЫЙ ОКРУГ УВИНСКИЙ РАЙОН УДМУРТСКОЙ РЕСПУБЛИКИ»</t>
  </si>
  <si>
    <t xml:space="preserve">      Подпрограмма "Профилактика немедицинского потребления наркотиков и других психоактивных веществ"</t>
  </si>
  <si>
    <t>Наименование муниципальной программы муниципального образования «Муниципальный округ Увинский район Удмуртской Республики»</t>
  </si>
  <si>
    <t>2026 год (проект решения)</t>
  </si>
  <si>
    <t>руб.</t>
  </si>
  <si>
    <t>РАСХОДЫ БЮДЖЕТА МУНИЦИПАЛЬНОГО ОБРАЗОВАНИЯ «УВИНСКИЙ РАЙОН»  НА РЕАЛИЗАЦИЮ
МУНИЦИПАЛЬНЫХ ПРОГРАММ МУНИЦИПАЛЬНОГО ОБРАЗОВАНИЯ «МУНИЦИПАЛЬНЫЙ ОКРУГ УВИНСКИЙ РАЙОН УДМУРТСКОЙ РЕСПУБЛИКИ» 2024-2027 ГОДЫ</t>
  </si>
  <si>
    <t>2023 год (факт)</t>
  </si>
  <si>
    <t>2024 год первоначальный план</t>
  </si>
  <si>
    <t>2024 год (уточненный план)</t>
  </si>
  <si>
    <t>0380000000</t>
  </si>
  <si>
    <t xml:space="preserve">     Подпрограмма "Развитие туризма"</t>
  </si>
  <si>
    <t>2027 год (проект решения)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</si>
</sst>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 Cyr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28" fillId="0" borderId="0"/>
    <xf numFmtId="0" fontId="29" fillId="0" borderId="15">
      <alignment vertical="top" wrapText="1"/>
    </xf>
    <xf numFmtId="43" fontId="1" fillId="0" borderId="0" applyFont="0" applyFill="0" applyBorder="0" applyAlignment="0" applyProtection="0"/>
    <xf numFmtId="4" fontId="29" fillId="37" borderId="15">
      <alignment horizontal="right" vertical="top" shrinkToFit="1"/>
    </xf>
  </cellStyleXfs>
  <cellXfs count="48">
    <xf numFmtId="0" fontId="0" fillId="0" borderId="0" xfId="0"/>
    <xf numFmtId="49" fontId="21" fillId="33" borderId="10" xfId="42" applyNumberFormat="1" applyFont="1" applyFill="1" applyBorder="1" applyAlignment="1">
      <alignment horizontal="center" vertical="top" shrinkToFit="1"/>
    </xf>
    <xf numFmtId="0" fontId="21" fillId="33" borderId="10" xfId="42" applyFont="1" applyFill="1" applyBorder="1" applyAlignment="1">
      <alignment vertical="top" wrapText="1"/>
    </xf>
    <xf numFmtId="164" fontId="0" fillId="0" borderId="10" xfId="0" applyNumberFormat="1" applyBorder="1"/>
    <xf numFmtId="49" fontId="23" fillId="35" borderId="10" xfId="42" applyNumberFormat="1" applyFont="1" applyFill="1" applyBorder="1" applyAlignment="1">
      <alignment horizontal="center" vertical="top" shrinkToFit="1"/>
    </xf>
    <xf numFmtId="0" fontId="23" fillId="35" borderId="10" xfId="42" applyFont="1" applyFill="1" applyBorder="1" applyAlignment="1">
      <alignment vertical="top" wrapText="1"/>
    </xf>
    <xf numFmtId="0" fontId="18" fillId="33" borderId="0" xfId="42" applyFont="1" applyFill="1"/>
    <xf numFmtId="0" fontId="19" fillId="33" borderId="0" xfId="42" applyFont="1" applyFill="1"/>
    <xf numFmtId="0" fontId="20" fillId="33" borderId="0" xfId="42" applyFont="1" applyFill="1"/>
    <xf numFmtId="165" fontId="16" fillId="35" borderId="10" xfId="0" applyNumberFormat="1" applyFont="1" applyFill="1" applyBorder="1"/>
    <xf numFmtId="165" fontId="0" fillId="0" borderId="10" xfId="0" applyNumberFormat="1" applyFont="1" applyBorder="1"/>
    <xf numFmtId="165" fontId="16" fillId="0" borderId="10" xfId="0" applyNumberFormat="1" applyFont="1" applyBorder="1"/>
    <xf numFmtId="165" fontId="16" fillId="34" borderId="10" xfId="0" applyNumberFormat="1" applyFont="1" applyFill="1" applyBorder="1"/>
    <xf numFmtId="0" fontId="16" fillId="0" borderId="0" xfId="0" applyFont="1"/>
    <xf numFmtId="0" fontId="0" fillId="0" borderId="0" xfId="0" applyAlignment="1">
      <alignment horizontal="right"/>
    </xf>
    <xf numFmtId="0" fontId="27" fillId="0" borderId="0" xfId="0" applyFont="1" applyAlignment="1">
      <alignment vertical="center"/>
    </xf>
    <xf numFmtId="0" fontId="27" fillId="0" borderId="0" xfId="0" applyFont="1"/>
    <xf numFmtId="0" fontId="21" fillId="33" borderId="0" xfId="42" applyFont="1" applyFill="1" applyBorder="1" applyAlignment="1">
      <alignment horizontal="right"/>
    </xf>
    <xf numFmtId="164" fontId="0" fillId="0" borderId="0" xfId="0" applyNumberFormat="1"/>
    <xf numFmtId="4" fontId="0" fillId="0" borderId="0" xfId="0" applyNumberFormat="1"/>
    <xf numFmtId="0" fontId="21" fillId="33" borderId="10" xfId="42" applyFont="1" applyFill="1" applyBorder="1" applyAlignment="1">
      <alignment horizontal="left" vertical="top" wrapText="1"/>
    </xf>
    <xf numFmtId="0" fontId="27" fillId="0" borderId="0" xfId="0" applyFont="1" applyAlignment="1">
      <alignment horizontal="left"/>
    </xf>
    <xf numFmtId="49" fontId="23" fillId="35" borderId="14" xfId="42" applyNumberFormat="1" applyFont="1" applyFill="1" applyBorder="1" applyAlignment="1">
      <alignment horizontal="center" vertical="top" shrinkToFit="1"/>
    </xf>
    <xf numFmtId="43" fontId="0" fillId="0" borderId="0" xfId="45" applyFont="1"/>
    <xf numFmtId="4" fontId="16" fillId="35" borderId="10" xfId="0" applyNumberFormat="1" applyFont="1" applyFill="1" applyBorder="1"/>
    <xf numFmtId="4" fontId="0" fillId="0" borderId="10" xfId="0" applyNumberFormat="1" applyFont="1" applyBorder="1"/>
    <xf numFmtId="4" fontId="0" fillId="0" borderId="10" xfId="0" applyNumberFormat="1" applyBorder="1"/>
    <xf numFmtId="4" fontId="0" fillId="36" borderId="10" xfId="0" applyNumberFormat="1" applyFont="1" applyFill="1" applyBorder="1"/>
    <xf numFmtId="4" fontId="0" fillId="36" borderId="10" xfId="0" applyNumberFormat="1" applyFill="1" applyBorder="1"/>
    <xf numFmtId="4" fontId="16" fillId="34" borderId="10" xfId="0" applyNumberFormat="1" applyFont="1" applyFill="1" applyBorder="1"/>
    <xf numFmtId="4" fontId="16" fillId="0" borderId="10" xfId="0" applyNumberFormat="1" applyFont="1" applyBorder="1"/>
    <xf numFmtId="0" fontId="2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33" borderId="10" xfId="42" applyFont="1" applyFill="1" applyBorder="1" applyAlignment="1">
      <alignment horizontal="left" wrapText="1"/>
    </xf>
    <xf numFmtId="0" fontId="26" fillId="33" borderId="10" xfId="42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1" fillId="33" borderId="13" xfId="42" applyFont="1" applyFill="1" applyBorder="1" applyAlignment="1">
      <alignment horizontal="left" vertical="top" wrapText="1"/>
    </xf>
    <xf numFmtId="0" fontId="21" fillId="33" borderId="14" xfId="42" applyFont="1" applyFill="1" applyBorder="1" applyAlignment="1">
      <alignment horizontal="left" vertical="top" wrapText="1"/>
    </xf>
    <xf numFmtId="0" fontId="23" fillId="34" borderId="13" xfId="42" applyFont="1" applyFill="1" applyBorder="1" applyAlignment="1">
      <alignment horizontal="left" wrapText="1"/>
    </xf>
    <xf numFmtId="0" fontId="23" fillId="34" borderId="14" xfId="42" applyFont="1" applyFill="1" applyBorder="1" applyAlignment="1">
      <alignment horizontal="left" wrapText="1"/>
    </xf>
    <xf numFmtId="0" fontId="22" fillId="33" borderId="0" xfId="42" applyFont="1" applyFill="1" applyAlignment="1">
      <alignment horizontal="center" wrapText="1"/>
    </xf>
    <xf numFmtId="0" fontId="24" fillId="36" borderId="10" xfId="0" applyFont="1" applyFill="1" applyBorder="1" applyAlignment="1">
      <alignment horizontal="center" vertical="center" wrapText="1"/>
    </xf>
    <xf numFmtId="0" fontId="25" fillId="36" borderId="12" xfId="0" applyFont="1" applyFill="1" applyBorder="1" applyAlignment="1">
      <alignment horizontal="center" vertical="center" wrapText="1"/>
    </xf>
    <xf numFmtId="0" fontId="25" fillId="36" borderId="11" xfId="0" applyFont="1" applyFill="1" applyBorder="1" applyAlignment="1">
      <alignment horizontal="center" vertical="center" wrapText="1"/>
    </xf>
    <xf numFmtId="0" fontId="24" fillId="36" borderId="12" xfId="0" applyFont="1" applyFill="1" applyBorder="1" applyAlignment="1">
      <alignment horizontal="center" vertical="center" wrapText="1"/>
    </xf>
    <xf numFmtId="0" fontId="24" fillId="36" borderId="11" xfId="0" applyFont="1" applyFill="1" applyBorder="1" applyAlignment="1">
      <alignment horizontal="center" vertical="center" wrapText="1"/>
    </xf>
    <xf numFmtId="0" fontId="21" fillId="33" borderId="0" xfId="42" applyFont="1" applyFill="1" applyBorder="1" applyAlignment="1">
      <alignment horizontal="right"/>
    </xf>
    <xf numFmtId="0" fontId="25" fillId="36" borderId="10" xfId="0" applyFont="1" applyFill="1" applyBorder="1" applyAlignment="1">
      <alignment horizontal="center"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24" xfId="43"/>
    <cellStyle name="xl38" xfId="46"/>
    <cellStyle name="xl61" xfId="44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5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tabSelected="1" view="pageBreakPreview" zoomScale="99" zoomScaleNormal="100" zoomScaleSheetLayoutView="99" workbookViewId="0">
      <selection activeCell="F51" sqref="F51"/>
    </sheetView>
  </sheetViews>
  <sheetFormatPr defaultRowHeight="14.3" x14ac:dyDescent="0.25"/>
  <cols>
    <col min="1" max="1" width="74.125" customWidth="1"/>
    <col min="2" max="2" width="12.125" customWidth="1"/>
    <col min="3" max="3" width="12.125" hidden="1" customWidth="1"/>
    <col min="4" max="4" width="17.5" customWidth="1"/>
    <col min="5" max="5" width="19.5" customWidth="1"/>
    <col min="6" max="6" width="15.125" customWidth="1"/>
    <col min="7" max="7" width="18.125" customWidth="1"/>
    <col min="8" max="8" width="16.625" customWidth="1"/>
    <col min="9" max="9" width="17.625" customWidth="1"/>
  </cols>
  <sheetData>
    <row r="1" spans="1:9" ht="48.9" customHeight="1" x14ac:dyDescent="0.25">
      <c r="A1" s="40" t="s">
        <v>102</v>
      </c>
      <c r="B1" s="40"/>
      <c r="C1" s="40"/>
      <c r="D1" s="40"/>
      <c r="E1" s="40"/>
      <c r="F1" s="40"/>
      <c r="G1" s="40"/>
      <c r="H1" s="40"/>
      <c r="I1" s="40"/>
    </row>
    <row r="2" spans="1:9" x14ac:dyDescent="0.25">
      <c r="A2" s="46"/>
      <c r="B2" s="46"/>
      <c r="C2" s="17"/>
      <c r="I2" s="14" t="s">
        <v>101</v>
      </c>
    </row>
    <row r="3" spans="1:9" ht="15.15" customHeight="1" x14ac:dyDescent="0.25">
      <c r="A3" s="34" t="s">
        <v>99</v>
      </c>
      <c r="B3" s="34" t="s">
        <v>19</v>
      </c>
      <c r="C3" s="35" t="s">
        <v>58</v>
      </c>
      <c r="D3" s="41" t="s">
        <v>103</v>
      </c>
      <c r="E3" s="47" t="s">
        <v>104</v>
      </c>
      <c r="F3" s="42" t="s">
        <v>105</v>
      </c>
      <c r="G3" s="44" t="s">
        <v>74</v>
      </c>
      <c r="H3" s="35" t="s">
        <v>100</v>
      </c>
      <c r="I3" s="35" t="s">
        <v>108</v>
      </c>
    </row>
    <row r="4" spans="1:9" ht="32.299999999999997" customHeight="1" x14ac:dyDescent="0.25">
      <c r="A4" s="34"/>
      <c r="B4" s="34"/>
      <c r="C4" s="35"/>
      <c r="D4" s="41"/>
      <c r="E4" s="47"/>
      <c r="F4" s="43"/>
      <c r="G4" s="45"/>
      <c r="H4" s="35"/>
      <c r="I4" s="35"/>
    </row>
    <row r="5" spans="1:9" x14ac:dyDescent="0.25">
      <c r="A5" s="5" t="s">
        <v>85</v>
      </c>
      <c r="B5" s="4" t="s">
        <v>22</v>
      </c>
      <c r="C5" s="9">
        <v>687998.3</v>
      </c>
      <c r="D5" s="24">
        <f>SUM(D6:D10)</f>
        <v>1330601994.4200001</v>
      </c>
      <c r="E5" s="24">
        <f t="shared" ref="E5:I5" si="0">SUM(E6:E10)</f>
        <v>1283434307.6100001</v>
      </c>
      <c r="F5" s="24">
        <f t="shared" si="0"/>
        <v>1506593429.9200001</v>
      </c>
      <c r="G5" s="24">
        <f t="shared" si="0"/>
        <v>1539614253.1599998</v>
      </c>
      <c r="H5" s="24">
        <f t="shared" si="0"/>
        <v>1643323683.02</v>
      </c>
      <c r="I5" s="24">
        <f t="shared" si="0"/>
        <v>1753108798.3099999</v>
      </c>
    </row>
    <row r="6" spans="1:9" x14ac:dyDescent="0.25">
      <c r="A6" s="2" t="s">
        <v>0</v>
      </c>
      <c r="B6" s="1" t="s">
        <v>23</v>
      </c>
      <c r="C6" s="10">
        <v>239815</v>
      </c>
      <c r="D6" s="25">
        <v>441128235.57999998</v>
      </c>
      <c r="E6" s="25">
        <v>441998785.60000002</v>
      </c>
      <c r="F6" s="26">
        <f>494003296.97</f>
        <v>494003296.97000003</v>
      </c>
      <c r="G6" s="26">
        <v>578924440</v>
      </c>
      <c r="H6" s="26">
        <v>617284945.36000001</v>
      </c>
      <c r="I6" s="26">
        <v>661866027.32000005</v>
      </c>
    </row>
    <row r="7" spans="1:9" x14ac:dyDescent="0.25">
      <c r="A7" s="2" t="s">
        <v>1</v>
      </c>
      <c r="B7" s="1" t="s">
        <v>24</v>
      </c>
      <c r="C7" s="10">
        <v>366261.3</v>
      </c>
      <c r="D7" s="25">
        <v>775009502.08000004</v>
      </c>
      <c r="E7" s="25">
        <v>715992522.00999999</v>
      </c>
      <c r="F7" s="26">
        <f>871294636.86</f>
        <v>871294636.86000001</v>
      </c>
      <c r="G7" s="26">
        <v>790434413.15999997</v>
      </c>
      <c r="H7" s="26">
        <v>848804337.65999997</v>
      </c>
      <c r="I7" s="26">
        <v>906686370.99000001</v>
      </c>
    </row>
    <row r="8" spans="1:9" x14ac:dyDescent="0.25">
      <c r="A8" s="2" t="s">
        <v>2</v>
      </c>
      <c r="B8" s="1" t="s">
        <v>25</v>
      </c>
      <c r="C8" s="10">
        <v>55002</v>
      </c>
      <c r="D8" s="25">
        <v>103226667.36</v>
      </c>
      <c r="E8" s="25">
        <v>115320000</v>
      </c>
      <c r="F8" s="26">
        <f>127828357.89</f>
        <v>127828357.89</v>
      </c>
      <c r="G8" s="26">
        <v>157877400</v>
      </c>
      <c r="H8" s="26">
        <v>164312400</v>
      </c>
      <c r="I8" s="26">
        <v>171063400</v>
      </c>
    </row>
    <row r="9" spans="1:9" x14ac:dyDescent="0.25">
      <c r="A9" s="2" t="s">
        <v>3</v>
      </c>
      <c r="B9" s="1" t="s">
        <v>26</v>
      </c>
      <c r="C9" s="10">
        <v>3451</v>
      </c>
      <c r="D9" s="25">
        <v>2183691.4300000002</v>
      </c>
      <c r="E9" s="25">
        <v>901000</v>
      </c>
      <c r="F9" s="26">
        <v>2702782.74</v>
      </c>
      <c r="G9" s="26">
        <v>338000</v>
      </c>
      <c r="H9" s="26">
        <v>338000</v>
      </c>
      <c r="I9" s="26">
        <v>338000</v>
      </c>
    </row>
    <row r="10" spans="1:9" ht="17.7" customHeight="1" x14ac:dyDescent="0.25">
      <c r="A10" s="2" t="s">
        <v>4</v>
      </c>
      <c r="B10" s="1" t="s">
        <v>27</v>
      </c>
      <c r="C10" s="10">
        <v>23469</v>
      </c>
      <c r="D10" s="25">
        <v>9053897.9700000007</v>
      </c>
      <c r="E10" s="25">
        <v>9222000</v>
      </c>
      <c r="F10" s="26">
        <f>10764355.46</f>
        <v>10764355.460000001</v>
      </c>
      <c r="G10" s="26">
        <v>12040000</v>
      </c>
      <c r="H10" s="26">
        <v>12584000</v>
      </c>
      <c r="I10" s="26">
        <v>13155000</v>
      </c>
    </row>
    <row r="11" spans="1:9" ht="27.2" x14ac:dyDescent="0.25">
      <c r="A11" s="5" t="s">
        <v>86</v>
      </c>
      <c r="B11" s="4" t="s">
        <v>28</v>
      </c>
      <c r="C11" s="9">
        <v>10575</v>
      </c>
      <c r="D11" s="24">
        <f>SUM(D12:D15)</f>
        <v>38714635.289999999</v>
      </c>
      <c r="E11" s="24">
        <f t="shared" ref="E11:I11" si="1">SUM(E12:E15)</f>
        <v>27029000</v>
      </c>
      <c r="F11" s="24">
        <f t="shared" si="1"/>
        <v>36271512.329999998</v>
      </c>
      <c r="G11" s="24">
        <f t="shared" si="1"/>
        <v>30386380.109999999</v>
      </c>
      <c r="H11" s="24">
        <f t="shared" si="1"/>
        <v>30554679.390000001</v>
      </c>
      <c r="I11" s="24">
        <f t="shared" si="1"/>
        <v>31158814.02</v>
      </c>
    </row>
    <row r="12" spans="1:9" x14ac:dyDescent="0.25">
      <c r="A12" s="2" t="s">
        <v>5</v>
      </c>
      <c r="B12" s="1" t="s">
        <v>29</v>
      </c>
      <c r="C12" s="10">
        <v>719</v>
      </c>
      <c r="D12" s="25">
        <v>6426030.0599999996</v>
      </c>
      <c r="E12" s="25">
        <v>6904000</v>
      </c>
      <c r="F12" s="26">
        <v>8469678.0299999993</v>
      </c>
      <c r="G12" s="26">
        <v>8330380.1100000003</v>
      </c>
      <c r="H12" s="26">
        <v>7739679.3899999997</v>
      </c>
      <c r="I12" s="26">
        <v>7545814.0199999996</v>
      </c>
    </row>
    <row r="13" spans="1:9" ht="16.3" customHeight="1" x14ac:dyDescent="0.25">
      <c r="A13" s="2" t="s">
        <v>6</v>
      </c>
      <c r="B13" s="1" t="s">
        <v>30</v>
      </c>
      <c r="C13" s="10">
        <v>9851</v>
      </c>
      <c r="D13" s="25">
        <v>32145086.23</v>
      </c>
      <c r="E13" s="25">
        <v>20005000</v>
      </c>
      <c r="F13" s="26">
        <f>27664189.3</f>
        <v>27664189.300000001</v>
      </c>
      <c r="G13" s="26">
        <v>21923000</v>
      </c>
      <c r="H13" s="26">
        <v>22682000</v>
      </c>
      <c r="I13" s="26">
        <v>23480000</v>
      </c>
    </row>
    <row r="14" spans="1:9" ht="25.85" x14ac:dyDescent="0.25">
      <c r="A14" s="2" t="s">
        <v>98</v>
      </c>
      <c r="B14" s="1" t="s">
        <v>31</v>
      </c>
      <c r="C14" s="10">
        <v>5</v>
      </c>
      <c r="D14" s="25">
        <v>100000</v>
      </c>
      <c r="E14" s="25">
        <v>100000</v>
      </c>
      <c r="F14" s="26">
        <v>100000</v>
      </c>
      <c r="G14" s="26">
        <v>113000</v>
      </c>
      <c r="H14" s="26">
        <v>113000</v>
      </c>
      <c r="I14" s="26">
        <v>113000</v>
      </c>
    </row>
    <row r="15" spans="1:9" ht="25.85" x14ac:dyDescent="0.25">
      <c r="A15" s="20" t="s">
        <v>75</v>
      </c>
      <c r="B15" s="1" t="s">
        <v>76</v>
      </c>
      <c r="C15" s="10"/>
      <c r="D15" s="25">
        <v>43519</v>
      </c>
      <c r="E15" s="25">
        <v>20000</v>
      </c>
      <c r="F15" s="26">
        <v>37645</v>
      </c>
      <c r="G15" s="26">
        <v>20000</v>
      </c>
      <c r="H15" s="26">
        <v>20000</v>
      </c>
      <c r="I15" s="26">
        <v>20000</v>
      </c>
    </row>
    <row r="16" spans="1:9" x14ac:dyDescent="0.25">
      <c r="A16" s="5" t="s">
        <v>87</v>
      </c>
      <c r="B16" s="4" t="s">
        <v>32</v>
      </c>
      <c r="C16" s="9">
        <v>83739</v>
      </c>
      <c r="D16" s="24">
        <f>SUM(D17:D24)</f>
        <v>138020295.36000001</v>
      </c>
      <c r="E16" s="24">
        <f t="shared" ref="E16:I16" si="2">SUM(E17:E24)</f>
        <v>158575421.77000001</v>
      </c>
      <c r="F16" s="24">
        <f t="shared" si="2"/>
        <v>187358862.49000001</v>
      </c>
      <c r="G16" s="24">
        <f t="shared" si="2"/>
        <v>187900000</v>
      </c>
      <c r="H16" s="24">
        <f t="shared" si="2"/>
        <v>196365000</v>
      </c>
      <c r="I16" s="24">
        <f t="shared" si="2"/>
        <v>205255000</v>
      </c>
    </row>
    <row r="17" spans="1:9" x14ac:dyDescent="0.25">
      <c r="A17" s="2" t="s">
        <v>71</v>
      </c>
      <c r="B17" s="1" t="s">
        <v>33</v>
      </c>
      <c r="C17" s="10">
        <v>17204</v>
      </c>
      <c r="D17" s="25">
        <v>31898872.050000001</v>
      </c>
      <c r="E17" s="25">
        <v>37144781.770000003</v>
      </c>
      <c r="F17" s="26">
        <f>39861215.88</f>
        <v>39861215.880000003</v>
      </c>
      <c r="G17" s="26">
        <v>44328000</v>
      </c>
      <c r="H17" s="26">
        <v>46450000</v>
      </c>
      <c r="I17" s="26">
        <v>48680000</v>
      </c>
    </row>
    <row r="18" spans="1:9" ht="25.85" x14ac:dyDescent="0.25">
      <c r="A18" s="2" t="s">
        <v>72</v>
      </c>
      <c r="B18" s="1" t="s">
        <v>34</v>
      </c>
      <c r="C18" s="10">
        <v>56280</v>
      </c>
      <c r="D18" s="25">
        <v>86715239.200000003</v>
      </c>
      <c r="E18" s="25">
        <v>96989100</v>
      </c>
      <c r="F18" s="26">
        <f>114106381.75</f>
        <v>114106381.75</v>
      </c>
      <c r="G18" s="26">
        <v>121721500</v>
      </c>
      <c r="H18" s="26">
        <v>127408500</v>
      </c>
      <c r="I18" s="26">
        <v>133379500</v>
      </c>
    </row>
    <row r="19" spans="1:9" ht="15.65" customHeight="1" x14ac:dyDescent="0.25">
      <c r="A19" s="2" t="s">
        <v>73</v>
      </c>
      <c r="B19" s="1" t="s">
        <v>35</v>
      </c>
      <c r="C19" s="10">
        <v>3612</v>
      </c>
      <c r="D19" s="25">
        <v>4703806</v>
      </c>
      <c r="E19" s="25">
        <v>4698000</v>
      </c>
      <c r="F19" s="26">
        <v>4966305</v>
      </c>
      <c r="G19" s="26">
        <v>4833000</v>
      </c>
      <c r="H19" s="26">
        <v>4833000</v>
      </c>
      <c r="I19" s="26">
        <v>4833000</v>
      </c>
    </row>
    <row r="20" spans="1:9" ht="16.3" customHeight="1" x14ac:dyDescent="0.25">
      <c r="A20" s="2" t="s">
        <v>4</v>
      </c>
      <c r="B20" s="1" t="s">
        <v>36</v>
      </c>
      <c r="C20" s="10">
        <v>6643</v>
      </c>
      <c r="D20" s="25">
        <v>5534847.54</v>
      </c>
      <c r="E20" s="25">
        <v>12546840</v>
      </c>
      <c r="F20" s="26">
        <f>19487257.86</f>
        <v>19487257.859999999</v>
      </c>
      <c r="G20" s="26">
        <v>3389000</v>
      </c>
      <c r="H20" s="26">
        <v>3389000</v>
      </c>
      <c r="I20" s="26">
        <v>3389000</v>
      </c>
    </row>
    <row r="21" spans="1:9" x14ac:dyDescent="0.25">
      <c r="A21" s="2" t="s">
        <v>66</v>
      </c>
      <c r="B21" s="1" t="s">
        <v>65</v>
      </c>
      <c r="C21" s="10"/>
      <c r="D21" s="25">
        <v>9119530.5700000003</v>
      </c>
      <c r="E21" s="25">
        <v>7138700</v>
      </c>
      <c r="F21" s="26">
        <f>8632240</f>
        <v>8632240</v>
      </c>
      <c r="G21" s="26">
        <v>13286500</v>
      </c>
      <c r="H21" s="26">
        <v>13942500</v>
      </c>
      <c r="I21" s="26">
        <v>14631500</v>
      </c>
    </row>
    <row r="22" spans="1:9" ht="38.75" x14ac:dyDescent="0.25">
      <c r="A22" s="2" t="s">
        <v>67</v>
      </c>
      <c r="B22" s="1" t="s">
        <v>68</v>
      </c>
      <c r="C22" s="10"/>
      <c r="D22" s="25">
        <v>0</v>
      </c>
      <c r="E22" s="25">
        <v>0</v>
      </c>
      <c r="F22" s="26">
        <v>0</v>
      </c>
      <c r="G22" s="26">
        <v>0</v>
      </c>
      <c r="H22" s="26">
        <v>0</v>
      </c>
      <c r="I22" s="26">
        <v>0</v>
      </c>
    </row>
    <row r="23" spans="1:9" ht="25.85" x14ac:dyDescent="0.25">
      <c r="A23" s="2" t="s">
        <v>70</v>
      </c>
      <c r="B23" s="1" t="s">
        <v>69</v>
      </c>
      <c r="C23" s="10"/>
      <c r="D23" s="25">
        <v>48000</v>
      </c>
      <c r="E23" s="25">
        <v>58000</v>
      </c>
      <c r="F23" s="26">
        <v>125500</v>
      </c>
      <c r="G23" s="26">
        <v>67000</v>
      </c>
      <c r="H23" s="26">
        <v>67000</v>
      </c>
      <c r="I23" s="26">
        <v>67000</v>
      </c>
    </row>
    <row r="24" spans="1:9" x14ac:dyDescent="0.25">
      <c r="A24" s="2" t="s">
        <v>107</v>
      </c>
      <c r="B24" s="1" t="s">
        <v>106</v>
      </c>
      <c r="C24" s="10"/>
      <c r="D24" s="25"/>
      <c r="E24" s="25">
        <v>0</v>
      </c>
      <c r="F24" s="26">
        <v>179962</v>
      </c>
      <c r="G24" s="26">
        <v>275000</v>
      </c>
      <c r="H24" s="26">
        <v>275000</v>
      </c>
      <c r="I24" s="26">
        <v>275000</v>
      </c>
    </row>
    <row r="25" spans="1:9" x14ac:dyDescent="0.25">
      <c r="A25" s="5" t="s">
        <v>88</v>
      </c>
      <c r="B25" s="4" t="s">
        <v>37</v>
      </c>
      <c r="C25" s="9">
        <v>37518.5</v>
      </c>
      <c r="D25" s="24">
        <f>SUM(D26:D28)</f>
        <v>11783745.810000001</v>
      </c>
      <c r="E25" s="24">
        <f t="shared" ref="E25:I25" si="3">SUM(E26:E28)</f>
        <v>11369785</v>
      </c>
      <c r="F25" s="24">
        <f t="shared" si="3"/>
        <v>14072016.710000001</v>
      </c>
      <c r="G25" s="24">
        <f t="shared" si="3"/>
        <v>13711722.449999999</v>
      </c>
      <c r="H25" s="24">
        <f t="shared" si="3"/>
        <v>12583242</v>
      </c>
      <c r="I25" s="24">
        <f t="shared" si="3"/>
        <v>12583242</v>
      </c>
    </row>
    <row r="26" spans="1:9" x14ac:dyDescent="0.25">
      <c r="A26" s="2" t="s">
        <v>7</v>
      </c>
      <c r="B26" s="1" t="s">
        <v>38</v>
      </c>
      <c r="C26" s="10">
        <v>20564.3</v>
      </c>
      <c r="D26" s="25">
        <v>10004088.82</v>
      </c>
      <c r="E26" s="25">
        <v>11064785</v>
      </c>
      <c r="F26" s="26">
        <v>12146931.710000001</v>
      </c>
      <c r="G26" s="26">
        <v>13256722.449999999</v>
      </c>
      <c r="H26" s="26">
        <v>12128242</v>
      </c>
      <c r="I26" s="26">
        <v>12128242</v>
      </c>
    </row>
    <row r="27" spans="1:9" ht="25.85" x14ac:dyDescent="0.25">
      <c r="A27" s="2" t="s">
        <v>8</v>
      </c>
      <c r="B27" s="1" t="s">
        <v>39</v>
      </c>
      <c r="C27" s="10">
        <v>4997.1000000000004</v>
      </c>
      <c r="D27" s="25">
        <v>1260000</v>
      </c>
      <c r="E27" s="25">
        <v>15000</v>
      </c>
      <c r="F27" s="26">
        <v>1417500</v>
      </c>
      <c r="G27" s="26">
        <v>15000</v>
      </c>
      <c r="H27" s="26">
        <v>15000</v>
      </c>
      <c r="I27" s="26">
        <v>15000</v>
      </c>
    </row>
    <row r="28" spans="1:9" x14ac:dyDescent="0.25">
      <c r="A28" s="2" t="s">
        <v>78</v>
      </c>
      <c r="B28" s="1" t="s">
        <v>77</v>
      </c>
      <c r="C28" s="10">
        <v>11957.1</v>
      </c>
      <c r="D28" s="25">
        <v>519656.99</v>
      </c>
      <c r="E28" s="25">
        <v>290000</v>
      </c>
      <c r="F28" s="26">
        <v>507585</v>
      </c>
      <c r="G28" s="26">
        <v>440000</v>
      </c>
      <c r="H28" s="26">
        <v>440000</v>
      </c>
      <c r="I28" s="26">
        <v>440000</v>
      </c>
    </row>
    <row r="29" spans="1:9" ht="27.2" x14ac:dyDescent="0.25">
      <c r="A29" s="5" t="s">
        <v>89</v>
      </c>
      <c r="B29" s="4" t="s">
        <v>40</v>
      </c>
      <c r="C29" s="9">
        <v>4431</v>
      </c>
      <c r="D29" s="24">
        <f>SUM(D30:D32)</f>
        <v>214385918.05000001</v>
      </c>
      <c r="E29" s="24">
        <f>SUM(E30:E32)</f>
        <v>271279142.61000001</v>
      </c>
      <c r="F29" s="24">
        <f>SUM(F30:F32)</f>
        <v>336915817.06999999</v>
      </c>
      <c r="G29" s="24">
        <f>SUM(G30:G32)</f>
        <v>351901572.22000003</v>
      </c>
      <c r="H29" s="24">
        <f t="shared" ref="H29:I29" si="4">SUM(H30:H32)</f>
        <v>507034000</v>
      </c>
      <c r="I29" s="24">
        <f t="shared" si="4"/>
        <v>349669410</v>
      </c>
    </row>
    <row r="30" spans="1:9" ht="25.85" x14ac:dyDescent="0.25">
      <c r="A30" s="2" t="s">
        <v>9</v>
      </c>
      <c r="B30" s="1" t="s">
        <v>41</v>
      </c>
      <c r="C30" s="10">
        <v>4421</v>
      </c>
      <c r="D30" s="25">
        <v>213853334.97</v>
      </c>
      <c r="E30" s="25">
        <v>271129142.61000001</v>
      </c>
      <c r="F30" s="26">
        <f>336734889.43</f>
        <v>336734889.43000001</v>
      </c>
      <c r="G30" s="26">
        <v>351631572.22000003</v>
      </c>
      <c r="H30" s="26">
        <v>506764000</v>
      </c>
      <c r="I30" s="26">
        <v>349399410</v>
      </c>
    </row>
    <row r="31" spans="1:9" ht="25.85" x14ac:dyDescent="0.25">
      <c r="A31" s="2" t="s">
        <v>10</v>
      </c>
      <c r="B31" s="1" t="s">
        <v>42</v>
      </c>
      <c r="C31" s="10">
        <v>10</v>
      </c>
      <c r="D31" s="25">
        <v>8391</v>
      </c>
      <c r="E31" s="25">
        <v>50000</v>
      </c>
      <c r="F31" s="26">
        <v>50000</v>
      </c>
      <c r="G31" s="26">
        <v>70000</v>
      </c>
      <c r="H31" s="26">
        <v>70000</v>
      </c>
      <c r="I31" s="26">
        <v>70000</v>
      </c>
    </row>
    <row r="32" spans="1:9" ht="25.85" x14ac:dyDescent="0.25">
      <c r="A32" s="2" t="s">
        <v>62</v>
      </c>
      <c r="B32" s="1" t="s">
        <v>61</v>
      </c>
      <c r="C32" s="10"/>
      <c r="D32" s="25">
        <v>524192.08</v>
      </c>
      <c r="E32" s="25">
        <v>100000</v>
      </c>
      <c r="F32" s="26">
        <v>130927.64</v>
      </c>
      <c r="G32" s="26">
        <v>200000</v>
      </c>
      <c r="H32" s="26">
        <v>200000</v>
      </c>
      <c r="I32" s="26">
        <v>200000</v>
      </c>
    </row>
    <row r="33" spans="1:9" ht="27.2" x14ac:dyDescent="0.25">
      <c r="A33" s="5" t="s">
        <v>90</v>
      </c>
      <c r="B33" s="4" t="s">
        <v>43</v>
      </c>
      <c r="C33" s="9">
        <v>1293</v>
      </c>
      <c r="D33" s="24">
        <f>SUM(D34:D36)</f>
        <v>7529477.0099999998</v>
      </c>
      <c r="E33" s="24">
        <f t="shared" ref="E33:I33" si="5">SUM(E34:E36)</f>
        <v>6598000</v>
      </c>
      <c r="F33" s="24">
        <f t="shared" si="5"/>
        <v>22021151.879999999</v>
      </c>
      <c r="G33" s="24">
        <f t="shared" si="5"/>
        <v>11122000</v>
      </c>
      <c r="H33" s="24">
        <f t="shared" si="5"/>
        <v>11318000</v>
      </c>
      <c r="I33" s="24">
        <f t="shared" si="5"/>
        <v>11522000</v>
      </c>
    </row>
    <row r="34" spans="1:9" ht="27.2" customHeight="1" x14ac:dyDescent="0.25">
      <c r="A34" s="2" t="s">
        <v>91</v>
      </c>
      <c r="B34" s="1" t="s">
        <v>44</v>
      </c>
      <c r="C34" s="10">
        <v>1263</v>
      </c>
      <c r="D34" s="25">
        <v>7019691.8799999999</v>
      </c>
      <c r="E34" s="25">
        <v>5990000</v>
      </c>
      <c r="F34" s="26">
        <f>20114834</f>
        <v>20114834</v>
      </c>
      <c r="G34" s="26">
        <v>9797000</v>
      </c>
      <c r="H34" s="26">
        <v>9993000</v>
      </c>
      <c r="I34" s="26">
        <v>10197000</v>
      </c>
    </row>
    <row r="35" spans="1:9" ht="27.85" customHeight="1" x14ac:dyDescent="0.25">
      <c r="A35" s="2" t="s">
        <v>92</v>
      </c>
      <c r="B35" s="1" t="s">
        <v>45</v>
      </c>
      <c r="C35" s="10">
        <v>30</v>
      </c>
      <c r="D35" s="25">
        <v>219728.13</v>
      </c>
      <c r="E35" s="25">
        <v>208000</v>
      </c>
      <c r="F35" s="26">
        <v>1506315.88</v>
      </c>
      <c r="G35" s="26">
        <v>925000</v>
      </c>
      <c r="H35" s="26">
        <v>925000</v>
      </c>
      <c r="I35" s="26">
        <v>925000</v>
      </c>
    </row>
    <row r="36" spans="1:9" x14ac:dyDescent="0.25">
      <c r="A36" s="2" t="s">
        <v>79</v>
      </c>
      <c r="B36" s="1" t="s">
        <v>80</v>
      </c>
      <c r="C36" s="10"/>
      <c r="D36" s="25">
        <v>290057</v>
      </c>
      <c r="E36" s="25">
        <v>400000</v>
      </c>
      <c r="F36" s="26">
        <v>400002</v>
      </c>
      <c r="G36" s="26">
        <v>400000</v>
      </c>
      <c r="H36" s="26">
        <v>400000</v>
      </c>
      <c r="I36" s="26">
        <v>400000</v>
      </c>
    </row>
    <row r="37" spans="1:9" x14ac:dyDescent="0.25">
      <c r="A37" s="5" t="s">
        <v>93</v>
      </c>
      <c r="B37" s="4" t="s">
        <v>46</v>
      </c>
      <c r="C37" s="9">
        <v>20513.599999999999</v>
      </c>
      <c r="D37" s="24">
        <f>SUM(D38:D43)</f>
        <v>271566330.63</v>
      </c>
      <c r="E37" s="24">
        <f>SUM(E38:E43)</f>
        <v>175995111.01999998</v>
      </c>
      <c r="F37" s="24">
        <f t="shared" ref="F37:I37" si="6">SUM(F38:F43)</f>
        <v>295893523.20000005</v>
      </c>
      <c r="G37" s="24">
        <f t="shared" si="6"/>
        <v>323049658.10000002</v>
      </c>
      <c r="H37" s="24">
        <f t="shared" si="6"/>
        <v>228757919.96000001</v>
      </c>
      <c r="I37" s="24">
        <f t="shared" si="6"/>
        <v>250382853.71000001</v>
      </c>
    </row>
    <row r="38" spans="1:9" ht="25.85" x14ac:dyDescent="0.25">
      <c r="A38" s="2" t="s">
        <v>11</v>
      </c>
      <c r="B38" s="1" t="s">
        <v>47</v>
      </c>
      <c r="C38" s="10">
        <v>0</v>
      </c>
      <c r="D38" s="25">
        <v>173222.67</v>
      </c>
      <c r="E38" s="25">
        <v>0</v>
      </c>
      <c r="F38" s="26">
        <v>0</v>
      </c>
      <c r="G38" s="26">
        <v>0</v>
      </c>
      <c r="H38" s="26">
        <v>6900000</v>
      </c>
      <c r="I38" s="26">
        <v>4140000</v>
      </c>
    </row>
    <row r="39" spans="1:9" x14ac:dyDescent="0.25">
      <c r="A39" s="2" t="s">
        <v>12</v>
      </c>
      <c r="B39" s="1" t="s">
        <v>48</v>
      </c>
      <c r="C39" s="10">
        <v>1183</v>
      </c>
      <c r="D39" s="25">
        <v>730470.18</v>
      </c>
      <c r="E39" s="25">
        <v>1675000</v>
      </c>
      <c r="F39" s="26">
        <v>22435910.23</v>
      </c>
      <c r="G39" s="26">
        <v>1790000</v>
      </c>
      <c r="H39" s="26">
        <v>1790000</v>
      </c>
      <c r="I39" s="26">
        <v>3484336.07</v>
      </c>
    </row>
    <row r="40" spans="1:9" ht="17.7" customHeight="1" x14ac:dyDescent="0.25">
      <c r="A40" s="2" t="s">
        <v>13</v>
      </c>
      <c r="B40" s="1" t="s">
        <v>49</v>
      </c>
      <c r="C40" s="10">
        <v>400</v>
      </c>
      <c r="D40" s="25">
        <v>67709945.939999998</v>
      </c>
      <c r="E40" s="25">
        <v>26892000</v>
      </c>
      <c r="F40" s="26">
        <v>39124712.950000003</v>
      </c>
      <c r="G40" s="26">
        <v>50509450.460000001</v>
      </c>
      <c r="H40" s="26">
        <v>23782052.32</v>
      </c>
      <c r="I40" s="26">
        <v>25447000</v>
      </c>
    </row>
    <row r="41" spans="1:9" x14ac:dyDescent="0.25">
      <c r="A41" s="2" t="s">
        <v>14</v>
      </c>
      <c r="B41" s="1" t="s">
        <v>50</v>
      </c>
      <c r="C41" s="10">
        <v>183.6</v>
      </c>
      <c r="D41" s="25">
        <v>25483558.879999999</v>
      </c>
      <c r="E41" s="25">
        <v>24066852.02</v>
      </c>
      <c r="F41" s="26">
        <v>37411783.270000003</v>
      </c>
      <c r="G41" s="26">
        <v>35510098.640000001</v>
      </c>
      <c r="H41" s="26">
        <v>33322098.640000001</v>
      </c>
      <c r="I41" s="26">
        <v>33651098.640000001</v>
      </c>
    </row>
    <row r="42" spans="1:9" ht="15.65" customHeight="1" x14ac:dyDescent="0.25">
      <c r="A42" s="2" t="s">
        <v>15</v>
      </c>
      <c r="B42" s="1" t="s">
        <v>51</v>
      </c>
      <c r="C42" s="10">
        <v>18747</v>
      </c>
      <c r="D42" s="27">
        <v>176153349.66</v>
      </c>
      <c r="E42" s="25">
        <v>123361259</v>
      </c>
      <c r="F42" s="26">
        <v>196770337.88999999</v>
      </c>
      <c r="G42" s="26">
        <v>235240109</v>
      </c>
      <c r="H42" s="26">
        <v>162963769</v>
      </c>
      <c r="I42" s="26">
        <v>183660419</v>
      </c>
    </row>
    <row r="43" spans="1:9" x14ac:dyDescent="0.25">
      <c r="A43" s="2" t="s">
        <v>60</v>
      </c>
      <c r="B43" s="1" t="s">
        <v>59</v>
      </c>
      <c r="C43" s="10">
        <v>0</v>
      </c>
      <c r="D43" s="27">
        <v>1315783.3</v>
      </c>
      <c r="E43" s="25">
        <v>0</v>
      </c>
      <c r="F43" s="28">
        <v>150778.85999999999</v>
      </c>
      <c r="G43" s="26">
        <v>0</v>
      </c>
      <c r="H43" s="26">
        <v>0</v>
      </c>
      <c r="I43" s="26">
        <v>0</v>
      </c>
    </row>
    <row r="44" spans="1:9" ht="27.2" x14ac:dyDescent="0.25">
      <c r="A44" s="5" t="s">
        <v>94</v>
      </c>
      <c r="B44" s="4" t="s">
        <v>52</v>
      </c>
      <c r="C44" s="9">
        <v>956</v>
      </c>
      <c r="D44" s="24">
        <v>1304558.7</v>
      </c>
      <c r="E44" s="24">
        <v>1224570</v>
      </c>
      <c r="F44" s="24">
        <v>1453911</v>
      </c>
      <c r="G44" s="24">
        <v>1046313.27</v>
      </c>
      <c r="H44" s="24">
        <v>2377161.63</v>
      </c>
      <c r="I44" s="24">
        <v>3275578.95</v>
      </c>
    </row>
    <row r="45" spans="1:9" x14ac:dyDescent="0.25">
      <c r="A45" s="5" t="s">
        <v>95</v>
      </c>
      <c r="B45" s="4" t="s">
        <v>53</v>
      </c>
      <c r="C45" s="9">
        <f>SUM(C46:C48)</f>
        <v>112221.7</v>
      </c>
      <c r="D45" s="24">
        <f>SUM(D46:D48)</f>
        <v>210735614.00999999</v>
      </c>
      <c r="E45" s="24">
        <f>SUM(E46:E48)</f>
        <v>210379464.5</v>
      </c>
      <c r="F45" s="24">
        <f>SUM(F46:F48)</f>
        <v>278889028.5</v>
      </c>
      <c r="G45" s="24">
        <f>SUM(G46:G48)</f>
        <v>319274976.88</v>
      </c>
      <c r="H45" s="24">
        <f t="shared" ref="H45:I45" si="7">SUM(H46:H48)</f>
        <v>372160185.81999999</v>
      </c>
      <c r="I45" s="24">
        <f t="shared" si="7"/>
        <v>410535360.48000002</v>
      </c>
    </row>
    <row r="46" spans="1:9" x14ac:dyDescent="0.25">
      <c r="A46" s="2" t="s">
        <v>16</v>
      </c>
      <c r="B46" s="1" t="s">
        <v>54</v>
      </c>
      <c r="C46" s="10">
        <v>49556.7</v>
      </c>
      <c r="D46" s="25">
        <v>164532966.94</v>
      </c>
      <c r="E46" s="25">
        <v>168801278.97999999</v>
      </c>
      <c r="F46" s="26">
        <f>210995782.06</f>
        <v>210995782.06</v>
      </c>
      <c r="G46" s="26">
        <v>234126976.88</v>
      </c>
      <c r="H46" s="26">
        <v>244990185.81999999</v>
      </c>
      <c r="I46" s="26">
        <v>255633360.47999999</v>
      </c>
    </row>
    <row r="47" spans="1:9" x14ac:dyDescent="0.25">
      <c r="A47" s="2" t="s">
        <v>17</v>
      </c>
      <c r="B47" s="1" t="s">
        <v>55</v>
      </c>
      <c r="C47" s="10">
        <v>58777</v>
      </c>
      <c r="D47" s="25">
        <v>23968493.640000001</v>
      </c>
      <c r="E47" s="25">
        <v>25724000</v>
      </c>
      <c r="F47" s="26">
        <f>44700216.81</f>
        <v>44700216.810000002</v>
      </c>
      <c r="G47" s="28">
        <v>63252000</v>
      </c>
      <c r="H47" s="28">
        <v>104636000</v>
      </c>
      <c r="I47" s="28">
        <v>131698000</v>
      </c>
    </row>
    <row r="48" spans="1:9" ht="25.85" x14ac:dyDescent="0.25">
      <c r="A48" s="2" t="s">
        <v>18</v>
      </c>
      <c r="B48" s="1" t="s">
        <v>56</v>
      </c>
      <c r="C48" s="10">
        <v>3888</v>
      </c>
      <c r="D48" s="25">
        <v>22234153.43</v>
      </c>
      <c r="E48" s="25">
        <v>15854185.52</v>
      </c>
      <c r="F48" s="26">
        <f>23193029.63</f>
        <v>23193029.629999999</v>
      </c>
      <c r="G48" s="26">
        <v>21896000</v>
      </c>
      <c r="H48" s="26">
        <v>22534000</v>
      </c>
      <c r="I48" s="26">
        <v>23204000</v>
      </c>
    </row>
    <row r="49" spans="1:10" ht="40.75" x14ac:dyDescent="0.25">
      <c r="A49" s="5" t="s">
        <v>96</v>
      </c>
      <c r="B49" s="22" t="s">
        <v>81</v>
      </c>
      <c r="C49" s="9"/>
      <c r="D49" s="24">
        <v>8513030.3100000005</v>
      </c>
      <c r="E49" s="24">
        <v>7221764.8300000001</v>
      </c>
      <c r="F49" s="24">
        <v>10140268.039999999</v>
      </c>
      <c r="G49" s="24">
        <v>0</v>
      </c>
      <c r="H49" s="24">
        <v>0</v>
      </c>
      <c r="I49" s="24">
        <v>0</v>
      </c>
    </row>
    <row r="50" spans="1:10" ht="42.65" customHeight="1" x14ac:dyDescent="0.25">
      <c r="A50" s="38" t="s">
        <v>97</v>
      </c>
      <c r="B50" s="39"/>
      <c r="C50" s="12">
        <f t="shared" ref="C50" si="8">C45+C44+C37+C33+C29+C25+C16+C11+C5</f>
        <v>959246.10000000009</v>
      </c>
      <c r="D50" s="29">
        <f>D45+D44+D37+D33+D29+D25+D16+D11+D5+D49</f>
        <v>2233155599.5899997</v>
      </c>
      <c r="E50" s="29">
        <f t="shared" ref="E50:I50" si="9">E45+E44+E37+E33+E29+E25+E16+E11+E5+E49</f>
        <v>2153106567.3400002</v>
      </c>
      <c r="F50" s="29">
        <f t="shared" si="9"/>
        <v>2689609521.1400003</v>
      </c>
      <c r="G50" s="29">
        <f t="shared" si="9"/>
        <v>2778006876.1899996</v>
      </c>
      <c r="H50" s="29">
        <f t="shared" si="9"/>
        <v>3004473871.8199997</v>
      </c>
      <c r="I50" s="29">
        <f t="shared" si="9"/>
        <v>3027491057.4699998</v>
      </c>
    </row>
    <row r="51" spans="1:10" ht="26.5" customHeight="1" x14ac:dyDescent="0.25">
      <c r="A51" s="36" t="s">
        <v>20</v>
      </c>
      <c r="B51" s="37"/>
      <c r="C51" s="3">
        <v>5112</v>
      </c>
      <c r="D51" s="25">
        <v>550163.67000000004</v>
      </c>
      <c r="E51" s="26">
        <v>515000</v>
      </c>
      <c r="F51" s="26">
        <v>1957000</v>
      </c>
      <c r="G51" s="28">
        <v>1948000</v>
      </c>
      <c r="H51" s="28">
        <v>1948000</v>
      </c>
      <c r="I51" s="28">
        <v>1948000</v>
      </c>
    </row>
    <row r="52" spans="1:10" s="13" customFormat="1" ht="14.3" customHeight="1" x14ac:dyDescent="0.25">
      <c r="A52" s="33" t="s">
        <v>21</v>
      </c>
      <c r="B52" s="33"/>
      <c r="C52" s="11">
        <f>C50+C51</f>
        <v>964358.10000000009</v>
      </c>
      <c r="D52" s="30">
        <f>D50+D51</f>
        <v>2233705763.2599998</v>
      </c>
      <c r="E52" s="30">
        <f>E50+E51</f>
        <v>2153621567.3400002</v>
      </c>
      <c r="F52" s="30">
        <f>F50+F51</f>
        <v>2691566521.1400003</v>
      </c>
      <c r="G52" s="30">
        <f>G50+G51</f>
        <v>2779954876.1899996</v>
      </c>
      <c r="H52" s="30">
        <f t="shared" ref="H52:I52" si="10">H50+H51</f>
        <v>3006421871.8199997</v>
      </c>
      <c r="I52" s="30">
        <f t="shared" si="10"/>
        <v>3029439057.4699998</v>
      </c>
      <c r="J52"/>
    </row>
    <row r="53" spans="1:10" x14ac:dyDescent="0.25">
      <c r="A53" s="7"/>
      <c r="B53" s="6"/>
      <c r="C53" s="6"/>
      <c r="F53" s="19"/>
      <c r="G53" s="18"/>
      <c r="H53" s="18"/>
      <c r="I53" s="18"/>
    </row>
    <row r="54" spans="1:10" ht="0.7" customHeight="1" x14ac:dyDescent="0.25">
      <c r="F54" s="19"/>
    </row>
    <row r="55" spans="1:10" ht="15.65" x14ac:dyDescent="0.25">
      <c r="A55" s="15" t="s">
        <v>63</v>
      </c>
    </row>
    <row r="56" spans="1:10" ht="15.65" x14ac:dyDescent="0.25">
      <c r="A56" s="15" t="s">
        <v>82</v>
      </c>
    </row>
    <row r="57" spans="1:10" ht="15.65" x14ac:dyDescent="0.25">
      <c r="A57" s="15" t="s">
        <v>83</v>
      </c>
      <c r="G57" s="32"/>
      <c r="H57" s="32"/>
    </row>
    <row r="58" spans="1:10" ht="15.65" x14ac:dyDescent="0.25">
      <c r="A58" s="21" t="s">
        <v>84</v>
      </c>
      <c r="B58" s="16" t="s">
        <v>57</v>
      </c>
      <c r="C58" s="16"/>
      <c r="G58" s="31" t="s">
        <v>64</v>
      </c>
      <c r="H58" s="31"/>
    </row>
    <row r="59" spans="1:10" x14ac:dyDescent="0.25">
      <c r="A59" s="8"/>
      <c r="B59" s="6"/>
      <c r="C59" s="6"/>
    </row>
    <row r="60" spans="1:10" x14ac:dyDescent="0.25">
      <c r="A60" s="8"/>
      <c r="B60" s="6"/>
      <c r="C60" s="6"/>
    </row>
    <row r="61" spans="1:10" x14ac:dyDescent="0.25">
      <c r="D61" s="23"/>
      <c r="F61" s="23"/>
      <c r="G61" s="23"/>
      <c r="H61" s="23"/>
      <c r="I61" s="23"/>
    </row>
  </sheetData>
  <mergeCells count="16">
    <mergeCell ref="A1:I1"/>
    <mergeCell ref="B3:B4"/>
    <mergeCell ref="D3:D4"/>
    <mergeCell ref="F3:F4"/>
    <mergeCell ref="G3:G4"/>
    <mergeCell ref="H3:H4"/>
    <mergeCell ref="A2:B2"/>
    <mergeCell ref="C3:C4"/>
    <mergeCell ref="E3:E4"/>
    <mergeCell ref="G58:H58"/>
    <mergeCell ref="G57:H57"/>
    <mergeCell ref="A52:B52"/>
    <mergeCell ref="A3:A4"/>
    <mergeCell ref="I3:I4"/>
    <mergeCell ref="A51:B51"/>
    <mergeCell ref="A50:B50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>
      <selection sqref="A1:F1"/>
    </sheetView>
  </sheetViews>
  <sheetFormatPr defaultRowHeight="14.3" x14ac:dyDescent="0.25"/>
  <sheetData>
    <row r="1" spans="1:6" x14ac:dyDescent="0.3">
      <c r="A1">
        <v>1889031.9</v>
      </c>
      <c r="C1">
        <v>1872525.93</v>
      </c>
      <c r="D1">
        <v>1581165.06</v>
      </c>
      <c r="E1">
        <v>1642638.9</v>
      </c>
      <c r="F1">
        <v>1679622.36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2024-11-11T12:29:13Z</cp:lastPrinted>
  <dcterms:created xsi:type="dcterms:W3CDTF">2016-11-14T04:47:11Z</dcterms:created>
  <dcterms:modified xsi:type="dcterms:W3CDTF">2024-11-11T12:36:10Z</dcterms:modified>
</cp:coreProperties>
</file>